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trlProps/ctrlProp5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ctrlProps/ctrlProp6.xml" ContentType="application/vnd.ms-excel.controlproperties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0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endan\Desktop\Trade\Uploads\22.04.22\"/>
    </mc:Choice>
  </mc:AlternateContent>
  <xr:revisionPtr revIDLastSave="0" documentId="13_ncr:1_{FCC20595-B719-4563-9F72-3A8A37F3DDFC}" xr6:coauthVersionLast="47" xr6:coauthVersionMax="47" xr10:uidLastSave="{00000000-0000-0000-0000-000000000000}"/>
  <bookViews>
    <workbookView xWindow="28680" yWindow="-120" windowWidth="29040" windowHeight="15840" firstSheet="3" activeTab="3" xr2:uid="{029DFB2D-4001-4596-8F8D-2BF2A8CA9C59}"/>
  </bookViews>
  <sheets>
    <sheet name="Dashboard" sheetId="1" state="hidden" r:id="rId1"/>
    <sheet name="Help" sheetId="9" state="hidden" r:id="rId2"/>
    <sheet name="Verify Pricing" sheetId="11" state="hidden" r:id="rId3"/>
    <sheet name="Apex" sheetId="7" r:id="rId4"/>
    <sheet name="Log" sheetId="14" state="hidden" r:id="rId5"/>
    <sheet name="Packaging" sheetId="13" state="hidden" r:id="rId6"/>
    <sheet name="Purchase Orders" sheetId="10" state="hidden" r:id="rId7"/>
    <sheet name="Packing" sheetId="8" state="hidden" r:id="rId8"/>
    <sheet name="Shipping" sheetId="12" state="hidden" r:id="rId9"/>
  </sheets>
  <definedNames>
    <definedName name="AMZrate">0.15</definedName>
    <definedName name="cz">"cz"</definedName>
    <definedName name="de">"de"</definedName>
    <definedName name="EBAYrate">0.1</definedName>
    <definedName name="es">"es"</definedName>
    <definedName name="ETSYFIXEDFEE">0.15</definedName>
    <definedName name="EtsyShipCharge">0</definedName>
    <definedName name="eur">#REF!</definedName>
    <definedName name="fbatransport">0.15</definedName>
    <definedName name="fr">"fr"</definedName>
    <definedName name="gb">"gb"</definedName>
    <definedName name="GO02_search">#REF!</definedName>
    <definedName name="GO03_randSKU">'Verify Pricing'!$E$5</definedName>
    <definedName name="GO21_amzfulfilment">Apex!#REF!</definedName>
    <definedName name="GO21_area1">Apex!#REF!</definedName>
    <definedName name="GO21_area2">Apex!#REF!</definedName>
    <definedName name="GO21_country">Apex!#REF!</definedName>
    <definedName name="GO21_DateUpdateEBayPrice">Apex!#REF!</definedName>
    <definedName name="GO21_DateUpdateEUPrices">Apex!#REF!</definedName>
    <definedName name="GO21_DateUpdateFBAPrice">Apex!#REF!</definedName>
    <definedName name="GO21_DateUpdateInventory">Apex!#REF!</definedName>
    <definedName name="GO21_DateUpdateInventory2">Apex!#REF!</definedName>
    <definedName name="GO21_DetailedSalesSettings">Apex!#REF!</definedName>
    <definedName name="GO21_EUprices">Apex!#REF!</definedName>
    <definedName name="GO21_help">Apex!#REF!</definedName>
    <definedName name="GO21_Highlight">Apex!#REF!</definedName>
    <definedName name="GO21_ImportPricesSettings">Apex!#REF!</definedName>
    <definedName name="GO21_ImportSalesSettings">Apex!#REF!</definedName>
    <definedName name="GO21_info1">Apex!#REF!</definedName>
    <definedName name="GO21_info2">Apex!#REF!</definedName>
    <definedName name="GO21_info3">Apex!#REF!</definedName>
    <definedName name="GO21_info4">Apex!#REF!</definedName>
    <definedName name="GO21_infocomments">Apex!#REF!</definedName>
    <definedName name="GO21_InventorySettings">Apex!#REF!</definedName>
    <definedName name="GO21_LastUpdateAmazonSales">Apex!#REF!</definedName>
    <definedName name="GO21_LastUpdateEBaySales">Apex!#REF!</definedName>
    <definedName name="GO21_makecopy">Apex!#REF!</definedName>
    <definedName name="GO21_rmclass">Apex!#REF!</definedName>
    <definedName name="GO21_search">Apex!#REF!</definedName>
    <definedName name="GO21_search1">Apex!#REF!</definedName>
    <definedName name="GO21_search2">Apex!#REF!</definedName>
    <definedName name="GO21_UKprices">Apex!#REF!</definedName>
    <definedName name="GO22_search">'Purchase Orders'!$E$4</definedName>
    <definedName name="GO31_name">Packing!$C$3</definedName>
    <definedName name="GO31_packlistbody">Packing!$AC$12</definedName>
    <definedName name="GO31_packlistheader">Packing!$B$2</definedName>
    <definedName name="GO31_ShippingPlan">Packing!$O$13</definedName>
    <definedName name="GOHelp_AmazonSalesFrom">Help!$Y$4</definedName>
    <definedName name="GOHelp_AmazonSalesTo">Help!$Z$4</definedName>
    <definedName name="GoHelp_confirm">Help!$X$2</definedName>
    <definedName name="GOHelp_EbaySalesFrom">Help!$Y$5</definedName>
    <definedName name="GOHelp_EbaySalesTo">Help!$Z$5</definedName>
    <definedName name="GOHelp_EUPriceExport">Help!$BX$6</definedName>
    <definedName name="GOHelp_SendTo">Help!$AF$16</definedName>
    <definedName name="GoHelp_SendTo_Qty">Help!$AG$16</definedName>
    <definedName name="GoHelp_SendTo2">Help!$AH$16</definedName>
    <definedName name="GoHelp_SendTo3">Help!$AK$16</definedName>
    <definedName name="GOHelp_ShippingPlanBody">Help!$AF$4</definedName>
    <definedName name="GOHelp_ShippingSummarySort">Help!$AS$6</definedName>
    <definedName name="GOHelp_UKPriceExport">Help!$BR$4</definedName>
    <definedName name="Help_AmazonSales">Help!$D$6</definedName>
    <definedName name="Help_eBaySales">Help!$D$7</definedName>
    <definedName name="Help_EtsySales">Help!$D$9</definedName>
    <definedName name="Help_FBAInventory">Help!$D$8</definedName>
    <definedName name="it">"it"</definedName>
    <definedName name="merchbag">0.1</definedName>
    <definedName name="n">"n"</definedName>
    <definedName name="nl">"nl"</definedName>
    <definedName name="pl">"pl"</definedName>
    <definedName name="PYPLrate">0.029</definedName>
    <definedName name="PYPLrate_flat">0.3</definedName>
    <definedName name="y">"y"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7" l="1"/>
  <c r="D7" i="7"/>
  <c r="D8" i="7"/>
  <c r="D9" i="7"/>
  <c r="D10" i="7"/>
  <c r="D11" i="7"/>
  <c r="D12" i="7"/>
  <c r="D13" i="7"/>
  <c r="D14" i="7"/>
  <c r="D15" i="7"/>
  <c r="D16" i="7"/>
  <c r="D17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I31" i="13" l="1"/>
  <c r="I6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F28" i="13"/>
  <c r="F26" i="13"/>
  <c r="F25" i="13"/>
  <c r="F24" i="13"/>
  <c r="F23" i="13"/>
  <c r="F22" i="13"/>
  <c r="G21" i="13"/>
  <c r="F21" i="13"/>
  <c r="F17" i="13"/>
  <c r="F16" i="13"/>
  <c r="F15" i="13"/>
  <c r="F14" i="13"/>
  <c r="F13" i="13"/>
  <c r="F12" i="13"/>
  <c r="F11" i="13"/>
  <c r="G10" i="13"/>
  <c r="F10" i="13"/>
  <c r="G9" i="13"/>
  <c r="F9" i="13"/>
  <c r="G8" i="13"/>
  <c r="F8" i="13"/>
  <c r="G7" i="13"/>
  <c r="F7" i="13"/>
  <c r="G6" i="13"/>
  <c r="F6" i="13"/>
  <c r="BX6" i="9" l="1" a="1"/>
  <c r="BX6" i="9" s="1"/>
  <c r="BP4" i="9" l="1" a="1"/>
  <c r="BP4" i="9" s="1"/>
  <c r="D13" i="8" l="1"/>
  <c r="E13" i="8" s="1"/>
  <c r="G13" i="8" l="1"/>
  <c r="B13" i="8" l="1"/>
  <c r="C13" i="8"/>
  <c r="A1" i="12" s="1" a="1"/>
  <c r="A1" i="12" s="1"/>
  <c r="C1" i="12" l="1" a="1"/>
  <c r="C1" i="12" s="1"/>
  <c r="BL4" i="9" l="1" a="1"/>
  <c r="BL4" i="9" s="1"/>
  <c r="BK4" i="9" a="1"/>
  <c r="BK4" i="9" s="1"/>
  <c r="AS6" i="9" l="1" a="1"/>
  <c r="AS6" i="9" s="1"/>
  <c r="BR4" i="9" l="1" a="1"/>
  <c r="BR4" i="9" s="1"/>
  <c r="BH4" i="9" l="1" a="1"/>
  <c r="BH4" i="9" s="1"/>
  <c r="K13" i="8" l="1" a="1"/>
  <c r="K13" i="8" s="1"/>
  <c r="Z5" i="9" l="1"/>
  <c r="Y5" i="9"/>
  <c r="AA5" i="9" l="1"/>
  <c r="AB5" i="9" s="1" a="1"/>
  <c r="AB5" i="9" s="1"/>
  <c r="Z4" i="9"/>
  <c r="Y4" i="9"/>
  <c r="D7" i="9" l="1"/>
  <c r="AA4" i="9"/>
  <c r="AB4" i="9" s="1" a="1"/>
  <c r="AB4" i="9" s="1"/>
  <c r="D6" i="9" s="1"/>
  <c r="C6" i="8" l="1"/>
  <c r="C7" i="8"/>
  <c r="O13" i="8" l="1" a="1"/>
  <c r="O13" i="8" s="1"/>
  <c r="P13" i="8" s="1" a="1"/>
  <c r="P13" i="8" s="1"/>
  <c r="L13" i="8" l="1" a="1"/>
  <c r="L13" i="8" s="1"/>
  <c r="M13" i="8" a="1"/>
  <c r="M13" i="8" s="1"/>
  <c r="BS4" i="9" l="1" a="1"/>
  <c r="BS4" i="9" s="1"/>
  <c r="BY6" i="9" l="1" a="1"/>
  <c r="BY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Ionut Cojocaru</author>
  </authors>
  <commentList>
    <comment ref="AF15" authorId="0" shapeId="0" xr:uid="{F82A270D-34F5-419F-9E16-068872CDCCFC}">
      <text>
        <r>
          <rPr>
            <b/>
            <sz val="9"/>
            <color indexed="81"/>
            <rFont val="Tahoma"/>
            <family val="2"/>
          </rPr>
          <t>Ionut Cojocaru:</t>
        </r>
        <r>
          <rPr>
            <sz val="9"/>
            <color indexed="81"/>
            <rFont val="Tahoma"/>
            <family val="2"/>
          </rPr>
          <t xml:space="preserve">
Below shipping plan from Piquaboo GO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Ionut Cojocaru</author>
  </authors>
  <commentList>
    <comment ref="K16" authorId="0" shapeId="0" xr:uid="{A3937D4C-07B1-450A-A7AB-FECF55E23CE6}">
      <text>
        <r>
          <rPr>
            <b/>
            <sz val="9"/>
            <color indexed="81"/>
            <rFont val="Tahoma"/>
            <family val="2"/>
          </rPr>
          <t>Ionut Cojocaru:</t>
        </r>
        <r>
          <rPr>
            <sz val="9"/>
            <color indexed="81"/>
            <rFont val="Tahoma"/>
            <family val="2"/>
          </rPr>
          <t xml:space="preserve">
includes "shipping holdback", which seems to be approx. 15%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Ionut</author>
  </authors>
  <commentList>
    <comment ref="F12" authorId="0" shapeId="0" xr:uid="{F1B9AE56-944F-4D35-9EAA-CBD31806F8AA}">
      <text>
        <r>
          <rPr>
            <b/>
            <sz val="9"/>
            <color indexed="81"/>
            <rFont val="Tahoma"/>
            <family val="2"/>
          </rPr>
          <t>Ionut:</t>
        </r>
        <r>
          <rPr>
            <sz val="9"/>
            <color indexed="81"/>
            <rFont val="Tahoma"/>
            <family val="2"/>
          </rPr>
          <t xml:space="preserve">
Use X at the end of the box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143683-A6AF-48D1-83D0-E96CE33A26CA}" keepAlive="1" name="Query - British Pound Exchange Rates Table Converter" description="Connection to the 'British Pound Exchange Rates Table Converter' query in the workbook." type="5" refreshedVersion="7" saveData="1">
    <dbPr connection="Provider=Microsoft.Mashup.OleDb.1;Data Source=$Workbook$;Location=&quot;British Pound Exchange Rates Table Converter&quot;;Extended Properties=&quot;&quot;" command="SELECT * FROM [British Pound Exchange Rates Table Converter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<sst xmlns="http://schemas.openxmlformats.org/spreadsheetml/2006/main" count="1640" uniqueCount="1115">
  <si>
    <t>Date</t>
  </si>
  <si>
    <t>SKU</t>
  </si>
  <si>
    <t>ASIN</t>
  </si>
  <si>
    <t>FNSKU</t>
  </si>
  <si>
    <t>Title</t>
  </si>
  <si>
    <t>Supplier SKU</t>
  </si>
  <si>
    <t>Supplier</t>
  </si>
  <si>
    <t>KC1605</t>
  </si>
  <si>
    <t>250041_grey</t>
  </si>
  <si>
    <t>250058_white</t>
  </si>
  <si>
    <t>LD90044</t>
  </si>
  <si>
    <t>GC004</t>
  </si>
  <si>
    <t>LD90006</t>
  </si>
  <si>
    <t>TB_14411</t>
  </si>
  <si>
    <t>KC1600</t>
  </si>
  <si>
    <t>250058_grey</t>
  </si>
  <si>
    <t>OBCW-08</t>
  </si>
  <si>
    <t>LD13010</t>
  </si>
  <si>
    <t>LD90036</t>
  </si>
  <si>
    <t>OBCW-01</t>
  </si>
  <si>
    <t>LD04005</t>
  </si>
  <si>
    <t>LD90009</t>
  </si>
  <si>
    <t>LD90045</t>
  </si>
  <si>
    <t>LP006</t>
  </si>
  <si>
    <t>GC007</t>
  </si>
  <si>
    <t>GO001</t>
  </si>
  <si>
    <t>LD08012</t>
  </si>
  <si>
    <t>LD13086</t>
  </si>
  <si>
    <t>LD09021</t>
  </si>
  <si>
    <t>LD11003</t>
  </si>
  <si>
    <t>LD12086</t>
  </si>
  <si>
    <t>LD11027</t>
  </si>
  <si>
    <t>EA1800</t>
  </si>
  <si>
    <t>EA1770</t>
  </si>
  <si>
    <t>EA172</t>
  </si>
  <si>
    <t>250047_white</t>
  </si>
  <si>
    <t>250047_grey</t>
  </si>
  <si>
    <t>EA1501</t>
  </si>
  <si>
    <t>EA1572</t>
  </si>
  <si>
    <t>EA1407</t>
  </si>
  <si>
    <t>250062_grey</t>
  </si>
  <si>
    <t>RHSB-18</t>
  </si>
  <si>
    <t>RHSB-11</t>
  </si>
  <si>
    <t>JNS-07</t>
  </si>
  <si>
    <t>EA1803</t>
  </si>
  <si>
    <t>EA1873</t>
  </si>
  <si>
    <t>EA1874</t>
  </si>
  <si>
    <t>KCMU912</t>
  </si>
  <si>
    <t>EA175</t>
  </si>
  <si>
    <t>EA1771</t>
  </si>
  <si>
    <t>SSOB-07</t>
  </si>
  <si>
    <t>TAR024</t>
  </si>
  <si>
    <t>78/8303</t>
  </si>
  <si>
    <t>H019</t>
  </si>
  <si>
    <t>LD90002</t>
  </si>
  <si>
    <t>LD90081</t>
  </si>
  <si>
    <t>LD90099</t>
  </si>
  <si>
    <t>LD90103</t>
  </si>
  <si>
    <t>LP007</t>
  </si>
  <si>
    <t>250062_2</t>
  </si>
  <si>
    <t>B01NB1K4X8</t>
  </si>
  <si>
    <t>B01N20NQ9M</t>
  </si>
  <si>
    <t>B01DH4NVBU</t>
  </si>
  <si>
    <t>B079YVP83G</t>
  </si>
  <si>
    <t>B075F5Q69M</t>
  </si>
  <si>
    <t>B01IP6270Q</t>
  </si>
  <si>
    <t>B079YR5P8B</t>
  </si>
  <si>
    <t>B01N5OH3V4</t>
  </si>
  <si>
    <t>B075FCM4B5</t>
  </si>
  <si>
    <t>B01M2CCHJH</t>
  </si>
  <si>
    <t>B079YTC8SZ</t>
  </si>
  <si>
    <t>B01DAA0GCI</t>
  </si>
  <si>
    <t>B00XYTX0JW</t>
  </si>
  <si>
    <t>B01N8Z5G9S</t>
  </si>
  <si>
    <t>B015SY5WAU</t>
  </si>
  <si>
    <t>B076MBKP47</t>
  </si>
  <si>
    <t>B01N32YMIA</t>
  </si>
  <si>
    <t>B01LZ1NPHX</t>
  </si>
  <si>
    <t>B01MSBUM3N</t>
  </si>
  <si>
    <t>B07DLYBQHJ</t>
  </si>
  <si>
    <t>B07DLWF7YB</t>
  </si>
  <si>
    <t>B07DLYJFFK</t>
  </si>
  <si>
    <t>B07DL74W6G</t>
  </si>
  <si>
    <t>B07DMNBCW7</t>
  </si>
  <si>
    <t>B07DMP5X8P</t>
  </si>
  <si>
    <t>B07F87RQFR</t>
  </si>
  <si>
    <t>B07JGVNZWQ</t>
  </si>
  <si>
    <t>B07JH56TJF</t>
  </si>
  <si>
    <t>B07K8R2D14</t>
  </si>
  <si>
    <t>B07K8RSDTX</t>
  </si>
  <si>
    <t>B07KXSCCM2</t>
  </si>
  <si>
    <t>B07KXSPD81</t>
  </si>
  <si>
    <t>B07KXSK6MC</t>
  </si>
  <si>
    <t>B07KXT52LD</t>
  </si>
  <si>
    <t>B07KX4G485</t>
  </si>
  <si>
    <t>B07MLP43CY</t>
  </si>
  <si>
    <t>B07MPVN2RS</t>
  </si>
  <si>
    <t>B07MPSC5TG</t>
  </si>
  <si>
    <t>B07MJ3FM4G</t>
  </si>
  <si>
    <t>B07P42LZQG</t>
  </si>
  <si>
    <t>B07P5G26CY</t>
  </si>
  <si>
    <t>B07P5F2VKF</t>
  </si>
  <si>
    <t>B07PKX7F8L</t>
  </si>
  <si>
    <t>B07PQKMM2F</t>
  </si>
  <si>
    <t>B07PM678WF</t>
  </si>
  <si>
    <t>B07PQKGRM3</t>
  </si>
  <si>
    <t>B07PQKY1XW</t>
  </si>
  <si>
    <t>B07PRKZNVQ</t>
  </si>
  <si>
    <t>B07PM5NZT5</t>
  </si>
  <si>
    <t>B07PPGYSRN</t>
  </si>
  <si>
    <t>B07PP8KNL5</t>
  </si>
  <si>
    <t>B07PM6NH8D</t>
  </si>
  <si>
    <t>B07PNBK1R5</t>
  </si>
  <si>
    <t>B07PN6HXMG</t>
  </si>
  <si>
    <t>B07PM6WQ4V</t>
  </si>
  <si>
    <t>B07Q5ZV939</t>
  </si>
  <si>
    <t>B07Q85TWBM</t>
  </si>
  <si>
    <t>B07QC6GL48</t>
  </si>
  <si>
    <t>B07Q5XX5TD</t>
  </si>
  <si>
    <t>B07Q9957WD</t>
  </si>
  <si>
    <t>B07Q71GDD7</t>
  </si>
  <si>
    <t>B07Q5Y5QJ6</t>
  </si>
  <si>
    <t>B07RRKRQMY</t>
  </si>
  <si>
    <t>B07RSL681J</t>
  </si>
  <si>
    <t>B07RNDNV1Y</t>
  </si>
  <si>
    <t>B07RQDWWZT</t>
  </si>
  <si>
    <t>B07RQDY1QT</t>
  </si>
  <si>
    <t>B07RSR2JDT</t>
  </si>
  <si>
    <t>B07RTKGPYH</t>
  </si>
  <si>
    <t>B07RSKW4W7</t>
  </si>
  <si>
    <t>B07RRNV5T5</t>
  </si>
  <si>
    <t>B07QLM7MXC</t>
  </si>
  <si>
    <t>B07TKCQ317</t>
  </si>
  <si>
    <t>B07TMH18YX</t>
  </si>
  <si>
    <t>B07TKBX65Q</t>
  </si>
  <si>
    <t>B07TKBYK4V</t>
  </si>
  <si>
    <t>B07TKC5CQ2</t>
  </si>
  <si>
    <t>B07TMQN2CL</t>
  </si>
  <si>
    <t>B084WYXN2B</t>
  </si>
  <si>
    <t>B00STFRYK2</t>
  </si>
  <si>
    <t>B0859JQRTX</t>
  </si>
  <si>
    <t>X000NCWNDF</t>
  </si>
  <si>
    <t>X000N3JSOL</t>
  </si>
  <si>
    <t>X000HKOCOV</t>
  </si>
  <si>
    <t>X000TAF6DF</t>
  </si>
  <si>
    <t>X000QWIVIX</t>
  </si>
  <si>
    <t>X000PLQZ33</t>
  </si>
  <si>
    <t>X000T9Z8AR</t>
  </si>
  <si>
    <t>X000N1C2YB</t>
  </si>
  <si>
    <t>X000QWGC8T</t>
  </si>
  <si>
    <t>X000LRPGFT</t>
  </si>
  <si>
    <t>X000TASJLL</t>
  </si>
  <si>
    <t>X000PM1O01</t>
  </si>
  <si>
    <t>X000K1X90Z</t>
  </si>
  <si>
    <t>X000HKMCPH</t>
  </si>
  <si>
    <t>X000RSNK8R</t>
  </si>
  <si>
    <t>X000RJ5B5L</t>
  </si>
  <si>
    <t>X000N3GS7L</t>
  </si>
  <si>
    <t>X000PMY4VH</t>
  </si>
  <si>
    <t>X000PKYFVX</t>
  </si>
  <si>
    <t>X000UZ954P</t>
  </si>
  <si>
    <t>X000UYKOVJ</t>
  </si>
  <si>
    <t>X000UZ8311</t>
  </si>
  <si>
    <t>X000UZ954Z</t>
  </si>
  <si>
    <t>X000UYPYGJ</t>
  </si>
  <si>
    <t>X000UZ936P</t>
  </si>
  <si>
    <t>X000WA2WN9</t>
  </si>
  <si>
    <t>X000XA3O3P</t>
  </si>
  <si>
    <t>X000XA33WH</t>
  </si>
  <si>
    <t>X000XJ7K2R</t>
  </si>
  <si>
    <t>X000XL3W3V</t>
  </si>
  <si>
    <t>X000XVPAAT</t>
  </si>
  <si>
    <t>X000XSPIM7</t>
  </si>
  <si>
    <t>X000XVQ819</t>
  </si>
  <si>
    <t>X000XVQ8HX</t>
  </si>
  <si>
    <t>X000XTENUJ</t>
  </si>
  <si>
    <t>X000ZDWJLD</t>
  </si>
  <si>
    <t>X000Z4T6JZ</t>
  </si>
  <si>
    <t>X000Y9QGOT</t>
  </si>
  <si>
    <t>X000Y9QHP7</t>
  </si>
  <si>
    <t>X000ZPZC9H</t>
  </si>
  <si>
    <t>X000ZPFWNX</t>
  </si>
  <si>
    <t>X000ZPFDPZ</t>
  </si>
  <si>
    <t>X000ZVASM7</t>
  </si>
  <si>
    <t>X000ZX7LW5</t>
  </si>
  <si>
    <t>X000ZWNEH7</t>
  </si>
  <si>
    <t>X0010I72GT</t>
  </si>
  <si>
    <t>X0010I7G9R</t>
  </si>
  <si>
    <t>X00100K97B</t>
  </si>
  <si>
    <t>X000ZWJG51</t>
  </si>
  <si>
    <t>X0010I5L85</t>
  </si>
  <si>
    <t>X0010HYERP</t>
  </si>
  <si>
    <t>X000ZWNEFT</t>
  </si>
  <si>
    <t>X000ZXDUEN</t>
  </si>
  <si>
    <t>X0010HYAAL</t>
  </si>
  <si>
    <t>X000ZWNDUZ</t>
  </si>
  <si>
    <t>X0010AUOF3</t>
  </si>
  <si>
    <t>X00109FLS9</t>
  </si>
  <si>
    <t>X0010B1PPP</t>
  </si>
  <si>
    <t>X0010L4LSN</t>
  </si>
  <si>
    <t>X00109FFPN</t>
  </si>
  <si>
    <t>X0010L3K0D</t>
  </si>
  <si>
    <t>X0010DRUE3</t>
  </si>
  <si>
    <t>X0010QR7PR</t>
  </si>
  <si>
    <t>X0010P2QQD</t>
  </si>
  <si>
    <t>X0010P2QUJ</t>
  </si>
  <si>
    <t>X0010SA2T3</t>
  </si>
  <si>
    <t>X0010SA2KR</t>
  </si>
  <si>
    <t>X0010Z7GAJ</t>
  </si>
  <si>
    <t>X0010P23RF</t>
  </si>
  <si>
    <t>X0010P23LV</t>
  </si>
  <si>
    <t>X0010P4GD9</t>
  </si>
  <si>
    <t>X0010AGINZ</t>
  </si>
  <si>
    <t>X0011JYC79</t>
  </si>
  <si>
    <t>X0011N0VXJ</t>
  </si>
  <si>
    <t>X0011IZIRN</t>
  </si>
  <si>
    <t>X0011LD8ZT</t>
  </si>
  <si>
    <t>X0011LD8WR</t>
  </si>
  <si>
    <t>X0011N9FWH</t>
  </si>
  <si>
    <t>X0015IN4F7</t>
  </si>
  <si>
    <t>X0015HC7LZ</t>
  </si>
  <si>
    <t>X0015P2D9X</t>
  </si>
  <si>
    <t>Shared Earth</t>
  </si>
  <si>
    <t>Out of the Blue</t>
  </si>
  <si>
    <t>Cleopatra</t>
  </si>
  <si>
    <t>Something Different</t>
  </si>
  <si>
    <t>Welink</t>
  </si>
  <si>
    <t>Ancient Wisdom</t>
  </si>
  <si>
    <t>Wurm</t>
  </si>
  <si>
    <t>78/3913</t>
  </si>
  <si>
    <t>YYOB-08</t>
  </si>
  <si>
    <t>OB-193A</t>
  </si>
  <si>
    <t>OBCW-03</t>
  </si>
  <si>
    <t>OB-194A</t>
  </si>
  <si>
    <t>OB-196A</t>
  </si>
  <si>
    <t>37/0104</t>
  </si>
  <si>
    <t>OB-192A</t>
  </si>
  <si>
    <t>OBToL-01</t>
  </si>
  <si>
    <t>IGemT-13</t>
  </si>
  <si>
    <t>CDes-01</t>
  </si>
  <si>
    <t>IGemT-09</t>
  </si>
  <si>
    <t>IGemT-16</t>
  </si>
  <si>
    <t>IGemT-10</t>
  </si>
  <si>
    <t>IGemT-11</t>
  </si>
  <si>
    <t>OBToL-04</t>
  </si>
  <si>
    <t>IN_22628</t>
  </si>
  <si>
    <t>NSBag-03</t>
  </si>
  <si>
    <t>NSBag-05</t>
  </si>
  <si>
    <t>NSBag-01</t>
  </si>
  <si>
    <t>NSBag-06</t>
  </si>
  <si>
    <t>NSBag-02</t>
  </si>
  <si>
    <t>NSBag-04</t>
  </si>
  <si>
    <t>74886-97082</t>
  </si>
  <si>
    <t>74885-97082</t>
  </si>
  <si>
    <t>CDes-02</t>
  </si>
  <si>
    <t>Cdes-06</t>
  </si>
  <si>
    <t>IGemT-19</t>
  </si>
  <si>
    <t>CCUT006</t>
  </si>
  <si>
    <t>78/5975</t>
  </si>
  <si>
    <t>CCUT012</t>
  </si>
  <si>
    <t>Piquaboo</t>
  </si>
  <si>
    <t>Shipping Band</t>
  </si>
  <si>
    <t>Image</t>
  </si>
  <si>
    <t>Link</t>
  </si>
  <si>
    <t>Search…</t>
  </si>
  <si>
    <t>Packaging</t>
  </si>
  <si>
    <t>Packaging Type</t>
  </si>
  <si>
    <t>Dimensions</t>
  </si>
  <si>
    <t>Cost</t>
  </si>
  <si>
    <t>peanuts</t>
  </si>
  <si>
    <t>peanut top</t>
  </si>
  <si>
    <t>tealight</t>
  </si>
  <si>
    <t>external</t>
  </si>
  <si>
    <t>filling</t>
  </si>
  <si>
    <t>10 10 10</t>
  </si>
  <si>
    <t>13 13 13</t>
  </si>
  <si>
    <t>18 13 13</t>
  </si>
  <si>
    <t>15 15 15</t>
  </si>
  <si>
    <t>FBA Status</t>
  </si>
  <si>
    <t>eBay Price</t>
  </si>
  <si>
    <t>EU Prices</t>
  </si>
  <si>
    <t>Shipment ID</t>
  </si>
  <si>
    <t>Name</t>
  </si>
  <si>
    <t>Plan ID</t>
  </si>
  <si>
    <t>Ship To</t>
  </si>
  <si>
    <t>Total SKUs</t>
  </si>
  <si>
    <t>Total Units</t>
  </si>
  <si>
    <t>Pack list</t>
  </si>
  <si>
    <t>1 of 1</t>
  </si>
  <si>
    <t>Qty</t>
  </si>
  <si>
    <t>BOX</t>
  </si>
  <si>
    <t xml:space="preserve">   Search</t>
  </si>
  <si>
    <t>Box No</t>
  </si>
  <si>
    <t>SKUs</t>
  </si>
  <si>
    <t>200602-1735</t>
  </si>
  <si>
    <t>SKUm</t>
  </si>
  <si>
    <t>Price</t>
  </si>
  <si>
    <t>Pricem</t>
  </si>
  <si>
    <t>Pricem Join</t>
  </si>
  <si>
    <t>PanEU Status</t>
  </si>
  <si>
    <t>Amazon Sales</t>
  </si>
  <si>
    <t>eBay Sales</t>
  </si>
  <si>
    <t>Etsy Sales</t>
  </si>
  <si>
    <t>Command</t>
  </si>
  <si>
    <t>Description</t>
  </si>
  <si>
    <t>Amazon UK Prices</t>
  </si>
  <si>
    <t>eBay Prices</t>
  </si>
  <si>
    <t>Amazon EU Prices</t>
  </si>
  <si>
    <t>Comments</t>
  </si>
  <si>
    <r>
      <t xml:space="preserve">Needs to have </t>
    </r>
    <r>
      <rPr>
        <b/>
        <sz val="8"/>
        <color theme="1"/>
        <rFont val="Calibri"/>
        <family val="2"/>
        <scheme val="minor"/>
      </rPr>
      <t>seller-sku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D:D</t>
    </r>
    <r>
      <rPr>
        <sz val="8"/>
        <color theme="1"/>
        <rFont val="Calibri"/>
        <family val="2"/>
        <scheme val="minor"/>
      </rPr>
      <t xml:space="preserve"> and </t>
    </r>
    <r>
      <rPr>
        <b/>
        <sz val="8"/>
        <color theme="1"/>
        <rFont val="Calibri"/>
        <family val="2"/>
        <scheme val="minor"/>
      </rPr>
      <t>price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E:E</t>
    </r>
    <r>
      <rPr>
        <sz val="8"/>
        <color theme="1"/>
        <rFont val="Calibri"/>
        <family val="2"/>
        <scheme val="minor"/>
      </rPr>
      <t xml:space="preserve">. Comes as </t>
    </r>
    <r>
      <rPr>
        <b/>
        <sz val="8"/>
        <color theme="1"/>
        <rFont val="Calibri"/>
        <family val="2"/>
        <scheme val="minor"/>
      </rPr>
      <t>.txt</t>
    </r>
  </si>
  <si>
    <r>
      <t xml:space="preserve">Needs to have </t>
    </r>
    <r>
      <rPr>
        <b/>
        <sz val="8"/>
        <color theme="1"/>
        <rFont val="Calibri"/>
        <family val="2"/>
        <scheme val="minor"/>
      </rPr>
      <t>custom label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AI:AI</t>
    </r>
    <r>
      <rPr>
        <sz val="8"/>
        <color theme="1"/>
        <rFont val="Calibri"/>
        <family val="2"/>
        <scheme val="minor"/>
      </rPr>
      <t xml:space="preserve"> and </t>
    </r>
    <r>
      <rPr>
        <b/>
        <sz val="8"/>
        <color theme="1"/>
        <rFont val="Calibri"/>
        <family val="2"/>
        <scheme val="minor"/>
      </rPr>
      <t>sale price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P:P</t>
    </r>
    <r>
      <rPr>
        <sz val="8"/>
        <color theme="1"/>
        <rFont val="Calibri"/>
        <family val="2"/>
        <scheme val="minor"/>
      </rPr>
      <t xml:space="preserve">. Comes as </t>
    </r>
    <r>
      <rPr>
        <b/>
        <sz val="8"/>
        <color theme="1"/>
        <rFont val="Calibri"/>
        <family val="2"/>
        <scheme val="minor"/>
      </rPr>
      <t>.csv</t>
    </r>
  </si>
  <si>
    <t>Inventory --&gt; Inventory Reports --&gt; Inventory Report (Custom) [Active Listings Report]. Rename as ukp</t>
  </si>
  <si>
    <t>Sales Import Calendar</t>
  </si>
  <si>
    <t>Amazon</t>
  </si>
  <si>
    <t>From</t>
  </si>
  <si>
    <t>To</t>
  </si>
  <si>
    <t>Days</t>
  </si>
  <si>
    <t>Get report for</t>
  </si>
  <si>
    <t>eBay</t>
  </si>
  <si>
    <t>File Exchange --&gt; Sold. Rename as ebay</t>
  </si>
  <si>
    <r>
      <t xml:space="preserve">Comes as </t>
    </r>
    <r>
      <rPr>
        <b/>
        <sz val="8"/>
        <color theme="1"/>
        <rFont val="Calibri"/>
        <family val="2"/>
        <scheme val="minor"/>
      </rPr>
      <t>.txt</t>
    </r>
    <r>
      <rPr>
        <sz val="8"/>
        <color theme="1"/>
        <rFont val="Calibri"/>
        <family val="2"/>
        <scheme val="minor"/>
      </rPr>
      <t>. Dates are filtered automatically. Needs custom dates only if report is larger than 30 days. Report can have no date gaps.</t>
    </r>
  </si>
  <si>
    <t>FBA Inventory</t>
  </si>
  <si>
    <t>PlanName</t>
  </si>
  <si>
    <t>ShipToCountry</t>
  </si>
  <si>
    <t>UK</t>
  </si>
  <si>
    <t>AddressName</t>
  </si>
  <si>
    <t>AddressFieldOne</t>
  </si>
  <si>
    <t>Flat 4</t>
  </si>
  <si>
    <t>AddressFieldTwo</t>
  </si>
  <si>
    <t>3 Greenside Street</t>
  </si>
  <si>
    <t>AddressCity</t>
  </si>
  <si>
    <t>Manchester</t>
  </si>
  <si>
    <t>AddressCountryCode</t>
  </si>
  <si>
    <t>AddressStateOrRegion</t>
  </si>
  <si>
    <t>Greater Manchester</t>
  </si>
  <si>
    <t>AddressPostalCode</t>
  </si>
  <si>
    <t>M11 2FZ</t>
  </si>
  <si>
    <t>AddressDistrict</t>
  </si>
  <si>
    <t>MerchantSKU</t>
  </si>
  <si>
    <t>Quantity</t>
  </si>
  <si>
    <t>Confirm</t>
  </si>
  <si>
    <t>✓</t>
  </si>
  <si>
    <t>PO Supplier Sort</t>
  </si>
  <si>
    <t>Suggested number</t>
  </si>
  <si>
    <t>Choose number</t>
  </si>
  <si>
    <t>or SKU</t>
  </si>
  <si>
    <t>Shipping</t>
  </si>
  <si>
    <t>PAN EU</t>
  </si>
  <si>
    <t>Price (£)</t>
  </si>
  <si>
    <t>VAT on Price</t>
  </si>
  <si>
    <t>VAT rate</t>
  </si>
  <si>
    <t>Platform fee</t>
  </si>
  <si>
    <t>FBA Fee (local)</t>
  </si>
  <si>
    <t>EFN Fee</t>
  </si>
  <si>
    <t>Shipping Cost (£)</t>
  </si>
  <si>
    <t>Product Cost</t>
  </si>
  <si>
    <t>PROFIT</t>
  </si>
  <si>
    <t>Paid back</t>
  </si>
  <si>
    <t>Profit (£)</t>
  </si>
  <si>
    <t>Product Cost (£)</t>
  </si>
  <si>
    <t>PRICE</t>
  </si>
  <si>
    <t>Amazon FBA price</t>
  </si>
  <si>
    <t>Amazon DE price</t>
  </si>
  <si>
    <t>Amazon FR price</t>
  </si>
  <si>
    <t>Amazon IT price</t>
  </si>
  <si>
    <t>Amazon ES price</t>
  </si>
  <si>
    <t>Amazon NL price</t>
  </si>
  <si>
    <t>Product price</t>
  </si>
  <si>
    <t>Amazon merchant</t>
  </si>
  <si>
    <t>OFF</t>
  </si>
  <si>
    <t>EU Price Export</t>
  </si>
  <si>
    <t>UK Price Export</t>
  </si>
  <si>
    <t>xyzIF(D2xyz"OFF","",RANDBETWEEN(ROW(PiquabooGO[[#Headers],[SKU]]),ROWS(PiquabooGO[SKU])+ROW(PiquabooGO[[#Headers],[SKU]])))</t>
  </si>
  <si>
    <t>xyzIFERROR(IF(C5xyz"",INDEX(PiquabooGO[SKU],IF(C4xyz"",E2,C4)),C5),"")</t>
  </si>
  <si>
    <t>xyzXLOOKUP(GO03_randSKU,PiquabooGO[SKU],PiquabooGO[Amazon FBA Price],"")</t>
  </si>
  <si>
    <t>xyzIF(D10xyz"","",EXTRACTITEMS(XLOOKUP(GO03_randSKU,PiquabooGO[SKU],PiquabooGO[FBA Status]),1,"/"))</t>
  </si>
  <si>
    <t>xyzD10</t>
  </si>
  <si>
    <t>xyzIF(D10xyz"","",vat(D10,gb))</t>
  </si>
  <si>
    <t>xyzIF(D10xyz"","",I10/(H10-I10))</t>
  </si>
  <si>
    <t>xyzIFERROR(AMZFEE(H10),"")</t>
  </si>
  <si>
    <t>xyzIF(D10xyz"","",FBARATE(F10,gb))</t>
  </si>
  <si>
    <t>xyzIF(D10xyz"","",EFNRATE(F10))</t>
  </si>
  <si>
    <t>xyzL10</t>
  </si>
  <si>
    <t>xyzIF(D10xyz"","",XLOOKUP(GO03_randSKU,ListingsMasterData[SKU],ListingsMasterData[Total cost FBA]))</t>
  </si>
  <si>
    <t>xyzIF(D10xyz"","",H10-I10-K10-N10-O10)</t>
  </si>
  <si>
    <t>xyzIF(D10xyz"","",P10+O10+I10)</t>
  </si>
  <si>
    <t>xyzP10</t>
  </si>
  <si>
    <t>xyzIF(S10xyz"","",(S10+T10+U10)/(1-(AMZrate+VATPROPORTION(VATRATE(gb)))))</t>
  </si>
  <si>
    <t>xyzIFERROR(VALUE(EXTRACTITEMS(XLOOKUP(GO03_randSKU,PiquabooGO[SKU],PiquabooGO[EU Prices]),1,"/")),"")</t>
  </si>
  <si>
    <t>xyzIF(D11xyz"","",EXTRACTITEMS(XLOOKUP(GO03_randSKU,PiquabooGO[SKU],PiquabooGO[FBA Status]),1,"/"))</t>
  </si>
  <si>
    <t>xyzIF(D11xyz"","",EXTRACTITEMS(XLOOKUP(GO03_randSKU,PiquabooGO[SKU],PiquabooGO[FBA Status]),2,"/"))</t>
  </si>
  <si>
    <t>xyzIFERROR(D11/eur,"")</t>
  </si>
  <si>
    <t>xyzIF(D11xyz"","",vat(H11,de))</t>
  </si>
  <si>
    <t>xyzIF(D11xyz"","",I11/(H11-I11))</t>
  </si>
  <si>
    <t>xyzIFERROR(AMZFEE(H11),"")</t>
  </si>
  <si>
    <t>xyzIF(D11xyz"","",FBARATE(F11,de))</t>
  </si>
  <si>
    <t>xyzIF(D11xyz"","",EFNRATE(F11))</t>
  </si>
  <si>
    <t>xyzIF(G11xyz"Y",FBARATE(F11,de,eur),M11)</t>
  </si>
  <si>
    <t>xyzIF(D11xyz"","",XLOOKUP(GO03_randSKU,ListingsMasterData[SKU],ListingsMasterData[Total cost FBA]))</t>
  </si>
  <si>
    <t>xyzIF(D11xyz"","",H11-I11-K11-N11-O11)</t>
  </si>
  <si>
    <t>xyzP11</t>
  </si>
  <si>
    <t>xyzIF(D11xyz"","",IF(G11xyz"Y",FBARATE(F11,de,eur),EFNRATE(F11)))</t>
  </si>
  <si>
    <t>xyzIF(S11xyz"","",(S11+T11+U11)/(1-(AMZrate+VATPROPORTION(VATRATE(de))))*eur)</t>
  </si>
  <si>
    <t>xyzIFERROR(VALUE(EXTRACTITEMS(XLOOKUP(GO03_randSKU,PiquabooGO[SKU],PiquabooGO[EU Prices]),2,"/")),"")</t>
  </si>
  <si>
    <t>xyzIF(D12xyz"","",EXTRACTITEMS(XLOOKUP(GO03_randSKU,PiquabooGO[SKU],PiquabooGO[FBA Status]),1,"/"))</t>
  </si>
  <si>
    <t>xyzIF(D12xyz"","",EXTRACTITEMS(XLOOKUP(GO03_randSKU,PiquabooGO[SKU],PiquabooGO[FBA Status]),2,"/"))</t>
  </si>
  <si>
    <t>xyzIFERROR(D12/eur,"")</t>
  </si>
  <si>
    <t>xyzIF(D12xyz"","",vat(H12,fr))</t>
  </si>
  <si>
    <t>xyzIF(D12xyz"","",I12/(H12-I12))</t>
  </si>
  <si>
    <t>xyzIFERROR(AMZFEE(H12),"")</t>
  </si>
  <si>
    <t>xyzIF(D12xyz"","",FBARATE(F12,fr))</t>
  </si>
  <si>
    <t>xyzIF(D12xyz"","",EFNRATE(F12))</t>
  </si>
  <si>
    <t>xyzIF(G12xyz"Y",FBARATE(F12,fr,eur),M12)</t>
  </si>
  <si>
    <t>xyzIF(D12xyz"","",XLOOKUP(GO03_randSKU,ListingsMasterData[SKU],ListingsMasterData[Total cost FBA]))</t>
  </si>
  <si>
    <t>xyzIF(D12xyz"","",H12-I12-K12-N12-O12)</t>
  </si>
  <si>
    <t>xyzP12</t>
  </si>
  <si>
    <t>xyzIF(D12xyz"","",IF(G12xyz"Y",FBARATE(F12,fr,eur),EFNRATE(F12)))</t>
  </si>
  <si>
    <t>xyzIF(S12xyz"","",(S12+T12+U12)/(1-(AMZrate+VATPROPORTION(VATRATE(fr))))*eur)</t>
  </si>
  <si>
    <t>xyzIFERROR(VALUE(EXTRACTITEMS(XLOOKUP(GO03_randSKU,PiquabooGO[SKU],PiquabooGO[EU Prices]),3,"/")),"")</t>
  </si>
  <si>
    <t>xyzIF(D13xyz"","",EXTRACTITEMS(XLOOKUP(GO03_randSKU,PiquabooGO[SKU],PiquabooGO[FBA Status]),1,"/"))</t>
  </si>
  <si>
    <t>xyzIF(D13xyz"","",EXTRACTITEMS(XLOOKUP(GO03_randSKU,PiquabooGO[SKU],PiquabooGO[FBA Status]),2,"/"))</t>
  </si>
  <si>
    <t>xyzIFERROR(D13/eur,"")</t>
  </si>
  <si>
    <t>xyzIF(D13xyz"","",vat(H13,it))</t>
  </si>
  <si>
    <t>xyzIF(D13xyz"","",I13/(H13-I13))</t>
  </si>
  <si>
    <t>xyzIFERROR(AMZFEE(H13),"")</t>
  </si>
  <si>
    <t>xyzIF(D13xyz"","",FBARATE(F13,it))</t>
  </si>
  <si>
    <t>xyzIF(D13xyz"","",EFNRATE(F13))</t>
  </si>
  <si>
    <t>xyzIF(G13xyz"Y",FBARATE(F13,it,eur),M13)</t>
  </si>
  <si>
    <t>xyzIF(D13xyz"","",XLOOKUP(GO03_randSKU,ListingsMasterData[SKU],ListingsMasterData[Total cost FBA]))</t>
  </si>
  <si>
    <t>xyzIF(D13xyz"","",H13-I13-K13-N13-O13)</t>
  </si>
  <si>
    <t>xyzP13</t>
  </si>
  <si>
    <t>xyzIF(D13xyz"","",IF(G13xyz"Y",FBARATE(F13,it,eur),EFNRATE(F13)))</t>
  </si>
  <si>
    <t>xyzIF(S13xyz"","",(S13+T13+U13)/(1-(AMZrate+VATPROPORTION(VATRATE(it))))*eur)</t>
  </si>
  <si>
    <t>xyzIFERROR(VALUE(EXTRACTITEMS(XLOOKUP(GO03_randSKU,PiquabooGO[SKU],PiquabooGO[EU Prices]),4,"/")),"")</t>
  </si>
  <si>
    <t>xyzIF(D14xyz"","",EXTRACTITEMS(XLOOKUP(GO03_randSKU,PiquabooGO[SKU],PiquabooGO[FBA Status]),1,"/"))</t>
  </si>
  <si>
    <t>xyzIF(D14xyz"","",EXTRACTITEMS(XLOOKUP(GO03_randSKU,PiquabooGO[SKU],PiquabooGO[FBA Status]),2,"/"))</t>
  </si>
  <si>
    <t>xyzIFERROR(D14/eur,"")</t>
  </si>
  <si>
    <t>xyzIF(D14xyz"","",vat(H14,es))</t>
  </si>
  <si>
    <t>xyzIF(D14xyz"","",I14/(H14-I14))</t>
  </si>
  <si>
    <t>xyzIFERROR(AMZFEE(H14),"")</t>
  </si>
  <si>
    <t>xyzIF(D14xyz"","",FBARATE(F14,es))</t>
  </si>
  <si>
    <t>xyzIF(D14xyz"","",EFNRATE(F14))</t>
  </si>
  <si>
    <t>xyzIF(G14xyz"Y",FBARATE(F14,es,eur),M14)</t>
  </si>
  <si>
    <t>xyzIF(D14xyz"","",XLOOKUP(GO03_randSKU,ListingsMasterData[SKU],ListingsMasterData[Total cost FBA]))</t>
  </si>
  <si>
    <t>xyzIF(D14xyz"","",H14-I14-K14-N14-O14)</t>
  </si>
  <si>
    <t>xyzP14</t>
  </si>
  <si>
    <t>xyzIF(D14xyz"","",IF(G14xyz"Y",FBARATE(F14,es,eur),EFNRATE(F14)))</t>
  </si>
  <si>
    <t>xyzIF(S14xyz"","",(S14+T14+U14)/(1-(AMZrate+VATPROPORTION(VATRATE(es))))*eur)</t>
  </si>
  <si>
    <t>xyzIFERROR(VALUE(EXTRACTITEMS(XLOOKUP(GO03_randSKU,PiquabooGO[SKU],PiquabooGO[EU Prices]),5,"/")),"")</t>
  </si>
  <si>
    <t>xyzIF(D15xyz"","",EXTRACTITEMS(XLOOKUP(GO03_randSKU,PiquabooGO[SKU],PiquabooGO[FBA Status]),1,"/"))</t>
  </si>
  <si>
    <t>xyzIF(D15xyz"","",EXTRACTITEMS(XLOOKUP(GO03_randSKU,PiquabooGO[SKU],PiquabooGO[FBA Status]),2,"/"))</t>
  </si>
  <si>
    <t>xyzIFERROR(D15/eur,"")</t>
  </si>
  <si>
    <t>xyzIF(D15xyz"","",vat(H15,nl))</t>
  </si>
  <si>
    <t>xyzIF(D15xyz"","",I15/(H15-I15))</t>
  </si>
  <si>
    <t>xyzIFERROR(AMZFEE(H15),"")</t>
  </si>
  <si>
    <t>xyzIF(D15xyz"","",FBARATE(F15,nl))</t>
  </si>
  <si>
    <t>xyzIF(D15xyz"","",EFNRATE(F15))</t>
  </si>
  <si>
    <t>xyzIF(G15xyz"Y",FBARATE(F15,nl,eur),M15)</t>
  </si>
  <si>
    <t>xyzIF(D15xyz"","",XLOOKUP(GO03_randSKU,ListingsMasterData[SKU],ListingsMasterData[Total cost FBA]))</t>
  </si>
  <si>
    <t>xyzIF(D15xyz"","",H15-I15-K15-N15-O15)</t>
  </si>
  <si>
    <t>xyzP15</t>
  </si>
  <si>
    <t>xyzIF(D15xyz"","",IF(G15xyz"Y",FBARATE(F15,nl,eur),EFNRATE(F15)))</t>
  </si>
  <si>
    <t>xyzIF(S15xyz"","",(S15+T15+U15)/(1-(AMZrate+VATPROPORTION(VATRATE(nl))))*eur)</t>
  </si>
  <si>
    <t>xyzIFERROR(VALUE(EXTRACTITEMS(XLOOKUP(GO03_randSKU,PiquabooGO[SKU],PiquabooGO[Amazon Merchant Price]),1,"/")),"")</t>
  </si>
  <si>
    <t>xyzIFERROR(VALUE(EXTRACTITEMS(XLOOKUP(GO03_randSKU,PiquabooGO[SKU],PiquabooGO[Amazon Merchant Price]),2,"/")),"")</t>
  </si>
  <si>
    <t>xyzIFERROR(IF(D16xyz"","",EXTRACTITEMS(XLOOKUP(GO03_randSKU,PiquabooGO[SKU],PiquabooGO[FBA Status]),1,"/")),"")</t>
  </si>
  <si>
    <t>xyzIF(D16xyz"","",D16+E16)</t>
  </si>
  <si>
    <t>xyzIF(D16xyz"","",vat(H16,gb))</t>
  </si>
  <si>
    <t>xyzIF(D16xyz"","",I16/(H16-I16))</t>
  </si>
  <si>
    <t>xyzIF(D16xyz"","",AMZFEE(D16)+AMZFEE(E16))</t>
  </si>
  <si>
    <t>xyzIF(D16xyz"","",RMRATE(F16,2))</t>
  </si>
  <si>
    <t>xyzIF(D16xyz"","",XLOOKUP(GO03_randSKU,ListingsMasterData[SKU],ListingsMasterData[Total Cost Merchant]))</t>
  </si>
  <si>
    <t>xyzIF(D16xyz"","",H16-I16-K16-N16-O16)</t>
  </si>
  <si>
    <t>xyzIF(D16xyz"","",P16+O16+N16+I16)</t>
  </si>
  <si>
    <t>xyzP16</t>
  </si>
  <si>
    <t>xyzN16</t>
  </si>
  <si>
    <t>xyzIF(S16xyz"","",(S16+T16+U16)/(1-(AMZrate+VATPROPORTION(VATRATE(gb)))))</t>
  </si>
  <si>
    <t>xyzIF(V16xyz"","",2.89)</t>
  </si>
  <si>
    <t>xyzIF(V16xyz"","",V16-W16)</t>
  </si>
  <si>
    <t>xyzIFERROR(XLOOKUP(GO03_randSKU,PiquabooGO[SKU],PiquabooGO[eBay Price]),"")</t>
  </si>
  <si>
    <t>xyzIFERROR(IF(D17xyz"","",EXTRACTITEMS(XLOOKUP(GO03_randSKU,PiquabooGO[SKU],PiquabooGO[FBA Status]),1,"/")),"")</t>
  </si>
  <si>
    <t>xyzD17</t>
  </si>
  <si>
    <t>xyzIF(D17xyz"","",vat(H17,gb))</t>
  </si>
  <si>
    <t>xyzIF(D17xyz"","",I17/(H17-I17))</t>
  </si>
  <si>
    <t>xyzIF(D17xyz"","",EBAYFEE(H17)+PAYPALFEE(D17))</t>
  </si>
  <si>
    <t>xyzIF(D17xyz"","",RMRATE(F17,2))</t>
  </si>
  <si>
    <t>xyzIF(D17xyz"","",XLOOKUP(GO03_randSKU,ListingsMasterData[SKU],ListingsMasterData[Total Cost Merchant]))</t>
  </si>
  <si>
    <t>xyzIF(D17xyz"","",H17-I17-K17-N17-O17)</t>
  </si>
  <si>
    <t>xyzP17</t>
  </si>
  <si>
    <t>xyzN17</t>
  </si>
  <si>
    <t>xyzIF(S17xyz"","",(S17+T17+U17+PYPLrate_flat)/(1-(EBAYrate+VATPROPORTION(VATRATE(gb))+PYPLrate)))</t>
  </si>
  <si>
    <t>PanEU Status Old</t>
  </si>
  <si>
    <t>PanEU Change</t>
  </si>
  <si>
    <r>
      <t xml:space="preserve">Price reports need to have </t>
    </r>
    <r>
      <rPr>
        <b/>
        <sz val="8"/>
        <color theme="1"/>
        <rFont val="Calibri"/>
        <family val="2"/>
        <scheme val="minor"/>
      </rPr>
      <t>SKU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A:A</t>
    </r>
    <r>
      <rPr>
        <sz val="8"/>
        <color theme="1"/>
        <rFont val="Calibri"/>
        <family val="2"/>
        <scheme val="minor"/>
      </rPr>
      <t xml:space="preserve"> and </t>
    </r>
    <r>
      <rPr>
        <b/>
        <sz val="8"/>
        <color theme="1"/>
        <rFont val="Calibri"/>
        <family val="2"/>
        <scheme val="minor"/>
      </rPr>
      <t>sale price</t>
    </r>
    <r>
      <rPr>
        <sz val="8"/>
        <color theme="1"/>
        <rFont val="Calibri"/>
        <family val="2"/>
        <scheme val="minor"/>
      </rPr>
      <t xml:space="preserve"> in </t>
    </r>
    <r>
      <rPr>
        <b/>
        <sz val="8"/>
        <color theme="1"/>
        <rFont val="Calibri"/>
        <family val="2"/>
        <scheme val="minor"/>
      </rPr>
      <t>C:C</t>
    </r>
    <r>
      <rPr>
        <sz val="8"/>
        <color theme="1"/>
        <rFont val="Calibri"/>
        <family val="2"/>
        <scheme val="minor"/>
      </rPr>
      <t xml:space="preserve">. All reports come as </t>
    </r>
    <r>
      <rPr>
        <b/>
        <sz val="8"/>
        <color theme="1"/>
        <rFont val="Calibri"/>
        <family val="2"/>
        <scheme val="minor"/>
      </rPr>
      <t>.txt</t>
    </r>
  </si>
  <si>
    <t>Shipping Summary</t>
  </si>
  <si>
    <t>Page</t>
  </si>
  <si>
    <t>Sorting Sequence</t>
  </si>
  <si>
    <t>End Box</t>
  </si>
  <si>
    <t>B00SBNDUO6</t>
  </si>
  <si>
    <t>X000N90FYR</t>
  </si>
  <si>
    <t>Supplier 2</t>
  </si>
  <si>
    <t>WB-55</t>
  </si>
  <si>
    <t>SB-small</t>
  </si>
  <si>
    <t>WB-75</t>
  </si>
  <si>
    <t>WB-44</t>
  </si>
  <si>
    <t>WB-66</t>
  </si>
  <si>
    <t>WB-77</t>
  </si>
  <si>
    <t>PE</t>
  </si>
  <si>
    <t>BBL</t>
  </si>
  <si>
    <t>TL</t>
  </si>
  <si>
    <t>PE-t</t>
  </si>
  <si>
    <t>WMB-12x16</t>
  </si>
  <si>
    <t>GMB-13x19</t>
  </si>
  <si>
    <t>GMB-15x18</t>
  </si>
  <si>
    <t>PF-L</t>
  </si>
  <si>
    <t>SB-large</t>
  </si>
  <si>
    <t>TP75-A</t>
  </si>
  <si>
    <t>TP75-B</t>
  </si>
  <si>
    <t>TP75-C</t>
  </si>
  <si>
    <t>TP66-A</t>
  </si>
  <si>
    <t>TP66-B</t>
  </si>
  <si>
    <t>TP66-C</t>
  </si>
  <si>
    <t>18 18 18</t>
  </si>
  <si>
    <t>34 24 2</t>
  </si>
  <si>
    <t>B&amp;M</t>
  </si>
  <si>
    <t>white box 4x4x4</t>
  </si>
  <si>
    <t>white box 5x5x5</t>
  </si>
  <si>
    <t>white box 7x5x5</t>
  </si>
  <si>
    <t>white box 6x6x6</t>
  </si>
  <si>
    <t>white box 7x7x7</t>
  </si>
  <si>
    <t>white mailing bag 11x16 inch</t>
  </si>
  <si>
    <t>grey mailing bag 13x19 inch</t>
  </si>
  <si>
    <t>grey mailing bag 15x18 inch</t>
  </si>
  <si>
    <t>photo frame box</t>
  </si>
  <si>
    <t>bubble warp</t>
  </si>
  <si>
    <t>seal bag small</t>
  </si>
  <si>
    <t>seal bag large</t>
  </si>
  <si>
    <t>foam insert for 7x5x5</t>
  </si>
  <si>
    <t>foam insert for 6x6x6</t>
  </si>
  <si>
    <t>Packaging Sort - External</t>
  </si>
  <si>
    <t>Packaging Sort - Filling</t>
  </si>
  <si>
    <t>CB</t>
  </si>
  <si>
    <t>SR Mailing</t>
  </si>
  <si>
    <t>inflatable column bag</t>
  </si>
  <si>
    <t>B00O05IMRE</t>
  </si>
  <si>
    <t>X0018O3TIF</t>
  </si>
  <si>
    <t>LD90041</t>
  </si>
  <si>
    <t>LD90073</t>
  </si>
  <si>
    <t>LD90075</t>
  </si>
  <si>
    <t>B08JD1D443</t>
  </si>
  <si>
    <t>X0018ORK1R</t>
  </si>
  <si>
    <t>B08JCY1L1N</t>
  </si>
  <si>
    <t>X0018P0FJP</t>
  </si>
  <si>
    <t>MG66-A</t>
  </si>
  <si>
    <t>B08JV8Z3BB</t>
  </si>
  <si>
    <t>X0018TJZIX</t>
  </si>
  <si>
    <t>B08JV91VV4</t>
  </si>
  <si>
    <t>X0018TFX8J</t>
  </si>
  <si>
    <t>B08JVFC7ZX</t>
  </si>
  <si>
    <t>X0018TO3VH</t>
  </si>
  <si>
    <t>B08JVFC7ZW</t>
  </si>
  <si>
    <t>X0018TO3V7</t>
  </si>
  <si>
    <t>B08JVFSPCW</t>
  </si>
  <si>
    <t>X0018TOKFV</t>
  </si>
  <si>
    <t>B08JVCR68J</t>
  </si>
  <si>
    <t>X0018TR143</t>
  </si>
  <si>
    <t>B08KHC9X2T</t>
  </si>
  <si>
    <t>X0018YWWO7</t>
  </si>
  <si>
    <t>B08KH7VDS8</t>
  </si>
  <si>
    <t>X0018Z46C7</t>
  </si>
  <si>
    <t>B08KHJYHWC</t>
  </si>
  <si>
    <t>X0018YWWNN</t>
  </si>
  <si>
    <t>OB_20127</t>
  </si>
  <si>
    <t>70435-1</t>
  </si>
  <si>
    <t>30 41 3</t>
  </si>
  <si>
    <t>33 48 3</t>
  </si>
  <si>
    <t>38 46 3</t>
  </si>
  <si>
    <t>15 13 1</t>
  </si>
  <si>
    <t>30 20 1</t>
  </si>
  <si>
    <t>LD07021A</t>
  </si>
  <si>
    <t>LD14109A</t>
  </si>
  <si>
    <t>LD90015A</t>
  </si>
  <si>
    <t>LD90065A</t>
  </si>
  <si>
    <t>LD14116A</t>
  </si>
  <si>
    <t>B08MKR3L7K</t>
  </si>
  <si>
    <t>X0019MKSG7</t>
  </si>
  <si>
    <t>B08MKT1T2R</t>
  </si>
  <si>
    <t>X0019MKSGR</t>
  </si>
  <si>
    <t>Inventory --&gt; Inventory Reports --&gt; Inventory Report (Custom) [Inventory Report]. Rename as [country]p (dep, frp, itp, esp, nlp). PanEU Eligibility as paneu[.txt].</t>
  </si>
  <si>
    <t>ASC75</t>
  </si>
  <si>
    <t>carton</t>
  </si>
  <si>
    <t>ASC55</t>
  </si>
  <si>
    <t>https://www.ebay.co.uk/itm/Single-Wall-White-Postal-Packing-Cardboard-Boxes-Mailing-Packaging-Cartons/141570930866?ssPageName=STRK%3AMEBIDX%3AIT&amp;var=440712178079&amp;_trksid=p2057872.m2749.l2649</t>
  </si>
  <si>
    <t>56 41 55</t>
  </si>
  <si>
    <t>53 41 42</t>
  </si>
  <si>
    <t>ASC66</t>
  </si>
  <si>
    <t>49 49 49</t>
  </si>
  <si>
    <t>ASC</t>
  </si>
  <si>
    <t>master carton for 7x5x5</t>
  </si>
  <si>
    <t>master carton for 5x5x5</t>
  </si>
  <si>
    <t>master carton for 6x6x6</t>
  </si>
  <si>
    <t>welink box</t>
  </si>
  <si>
    <t>WL</t>
  </si>
  <si>
    <t xml:space="preserve"> 42 29 47</t>
  </si>
  <si>
    <t>AP</t>
  </si>
  <si>
    <t>60 40 40</t>
  </si>
  <si>
    <t>EuroBox</t>
  </si>
  <si>
    <t>astra plastique box</t>
  </si>
  <si>
    <t>ASC77</t>
  </si>
  <si>
    <t>56 56 38</t>
  </si>
  <si>
    <t>A4</t>
  </si>
  <si>
    <t>plain A4 sheets</t>
  </si>
  <si>
    <t>RMGS</t>
  </si>
  <si>
    <t>Royal Mail</t>
  </si>
  <si>
    <t>Royal Mail grey sacks</t>
  </si>
  <si>
    <t>LAS2</t>
  </si>
  <si>
    <t>LAS10</t>
  </si>
  <si>
    <t>LAS24</t>
  </si>
  <si>
    <t>labels square 2/sheet</t>
  </si>
  <si>
    <t>labels square 10/sheet</t>
  </si>
  <si>
    <t>labels square 24/sheet</t>
  </si>
  <si>
    <t>LAS40</t>
  </si>
  <si>
    <t>labels square 40/sheet</t>
  </si>
  <si>
    <t>LAR12</t>
  </si>
  <si>
    <t>LAR24</t>
  </si>
  <si>
    <t>labels round 12/sheet</t>
  </si>
  <si>
    <t>labels round 24/sheet</t>
  </si>
  <si>
    <t>labels</t>
  </si>
  <si>
    <t>TAP-L-B</t>
  </si>
  <si>
    <t>TAP-L-C</t>
  </si>
  <si>
    <t>tape large brown</t>
  </si>
  <si>
    <t>tape large clear</t>
  </si>
  <si>
    <t>TAP-S-C</t>
  </si>
  <si>
    <t>tape small clear</t>
  </si>
  <si>
    <t>TAP-F</t>
  </si>
  <si>
    <t>tape fragile</t>
  </si>
  <si>
    <t>tape</t>
  </si>
  <si>
    <t>LADMO</t>
  </si>
  <si>
    <t>labels for Zebra</t>
  </si>
  <si>
    <t>RB</t>
  </si>
  <si>
    <t>rubber bands</t>
  </si>
  <si>
    <t>office</t>
  </si>
  <si>
    <t>BINBAG</t>
  </si>
  <si>
    <t>The Range</t>
  </si>
  <si>
    <t>WAT</t>
  </si>
  <si>
    <t>water</t>
  </si>
  <si>
    <t>bin bags</t>
  </si>
  <si>
    <t>SGR</t>
  </si>
  <si>
    <t>CUP</t>
  </si>
  <si>
    <t>CFFE</t>
  </si>
  <si>
    <t>coffee</t>
  </si>
  <si>
    <t>paper cups</t>
  </si>
  <si>
    <t>sugar</t>
  </si>
  <si>
    <t>Morrisons</t>
  </si>
  <si>
    <t>Blue Mountain Water</t>
  </si>
  <si>
    <t>WRF</t>
  </si>
  <si>
    <t>wrapping film</t>
  </si>
  <si>
    <t>Buy Gadgets Ebay</t>
  </si>
  <si>
    <t>King Cole Ebay</t>
  </si>
  <si>
    <t>Blue Star Packaging Ebay</t>
  </si>
  <si>
    <t>Crystal Savings Ebay</t>
  </si>
  <si>
    <t>Easipack Ebay</t>
  </si>
  <si>
    <t>Reports --&gt; Fulfilment by Amazon --&gt; Multi-Country Inventory[.csv]. Rename as fba.</t>
  </si>
  <si>
    <t>Task</t>
  </si>
  <si>
    <t>raise add bid to .08?</t>
  </si>
  <si>
    <t>Mkpl</t>
  </si>
  <si>
    <t>Action</t>
  </si>
  <si>
    <t>stopped campaign</t>
  </si>
  <si>
    <t>started campaign</t>
  </si>
  <si>
    <t>doubled bid to 0.08</t>
  </si>
  <si>
    <t>To Do…</t>
  </si>
  <si>
    <t>price up £1</t>
  </si>
  <si>
    <t>Done</t>
  </si>
  <si>
    <t>price down £1</t>
  </si>
  <si>
    <t>No need ro rename</t>
  </si>
  <si>
    <t>price up £2</t>
  </si>
  <si>
    <t>Etsy--&gt;Finances--&gt;Payment Account--&gt;Monthly Statements. Rename as etsy.</t>
  </si>
  <si>
    <t>B08WPTT3TS</t>
  </si>
  <si>
    <t>X001BJ1Q87</t>
  </si>
  <si>
    <t>B08WQ9JKM8</t>
  </si>
  <si>
    <t>X001BJ3BWB</t>
  </si>
  <si>
    <t>B08WPZFQQX</t>
  </si>
  <si>
    <t>X001BJ3OCN</t>
  </si>
  <si>
    <t>B08WPFVQSS</t>
  </si>
  <si>
    <t>X001BJ3BUN</t>
  </si>
  <si>
    <t>B08WPS52D2</t>
  </si>
  <si>
    <t>X001BJ3TIH</t>
  </si>
  <si>
    <t>B08WQ27DTY</t>
  </si>
  <si>
    <t>X001BJ3TJ1</t>
  </si>
  <si>
    <t>B08WPK8RZ1</t>
  </si>
  <si>
    <t>X001BJ3BV7</t>
  </si>
  <si>
    <t>B08WPJWPQ2</t>
  </si>
  <si>
    <t>X001BJ3ODH</t>
  </si>
  <si>
    <t>B08WQ1CLVJ</t>
  </si>
  <si>
    <t>X001BJ3OEV</t>
  </si>
  <si>
    <t>B08WPFZ1FD</t>
  </si>
  <si>
    <t>X001BJ3BVH</t>
  </si>
  <si>
    <t>B08WPP11B1</t>
  </si>
  <si>
    <t>X001BJ3OD7</t>
  </si>
  <si>
    <t>B08WPZCG9Q</t>
  </si>
  <si>
    <t>X001BJ3TJL</t>
  </si>
  <si>
    <t>B08WPX2154</t>
  </si>
  <si>
    <t>X001BJ3ODR</t>
  </si>
  <si>
    <t>B08WPH1W41</t>
  </si>
  <si>
    <t>X001BJ1Q9V</t>
  </si>
  <si>
    <t>B08WQ6SB56</t>
  </si>
  <si>
    <t>X001BJ3OCD</t>
  </si>
  <si>
    <t>B08WQ7RK59</t>
  </si>
  <si>
    <t>X001BJ1Q8R</t>
  </si>
  <si>
    <t>B08WQ9JVY5</t>
  </si>
  <si>
    <t>X001BJ1Q91</t>
  </si>
  <si>
    <t>B08WPH3QPG</t>
  </si>
  <si>
    <t>X001BJ3TJB</t>
  </si>
  <si>
    <t>B08WPRZ2SG</t>
  </si>
  <si>
    <t>X001BJ1Q7N</t>
  </si>
  <si>
    <t>lowered price by £2, to £11.99</t>
  </si>
  <si>
    <t>sale £1 to £11.99</t>
  </si>
  <si>
    <t>lowered price by £2, to £13.99</t>
  </si>
  <si>
    <t>sale £2 to £10.99 (for 2 weeks)</t>
  </si>
  <si>
    <t>DE</t>
  </si>
  <si>
    <t>250058_2</t>
  </si>
  <si>
    <t>lowered price by 2€ to 13.99</t>
  </si>
  <si>
    <t>MG75-A</t>
  </si>
  <si>
    <t>Molygran</t>
  </si>
  <si>
    <t>foam insert for teapot</t>
  </si>
  <si>
    <t>master carton for 7x7x7</t>
  </si>
  <si>
    <t>raised price by £2 to £13.99</t>
  </si>
  <si>
    <t>B094Y5J3H1</t>
  </si>
  <si>
    <t>X001DFZ7L1</t>
  </si>
  <si>
    <t>B094Y4VLLV</t>
  </si>
  <si>
    <t>X001DFZ7LL</t>
  </si>
  <si>
    <t>B094Y52CWF</t>
  </si>
  <si>
    <t>X001DFZ7KR</t>
  </si>
  <si>
    <t>B094Y4P98P</t>
  </si>
  <si>
    <t>X001DFTVEZ</t>
  </si>
  <si>
    <t>B096BJXW5V</t>
  </si>
  <si>
    <t>B096BLGBC5</t>
  </si>
  <si>
    <t>B096BMDJ8F</t>
  </si>
  <si>
    <t>B096BLB2T5</t>
  </si>
  <si>
    <t>X001DRAHIR</t>
  </si>
  <si>
    <t>X001DRAHJ1</t>
  </si>
  <si>
    <t>X001DRD4Z5</t>
  </si>
  <si>
    <t>X001DRBGV9</t>
  </si>
  <si>
    <t>changed title to long character one</t>
  </si>
  <si>
    <t>lowered price from 12.99 to 9.99</t>
  </si>
  <si>
    <t>lowered price from 11.99 to 8.99</t>
  </si>
  <si>
    <t>lowered price from 9.99 to 8.99</t>
  </si>
  <si>
    <t>lowered price from 14.99 to 12.99</t>
  </si>
  <si>
    <t>TOTAL</t>
  </si>
  <si>
    <t>1535 spread over 2 variations</t>
  </si>
  <si>
    <t>1067 spread over 2 variations</t>
  </si>
  <si>
    <t>48 spread over 2 variations</t>
  </si>
  <si>
    <t>Spread over 2 variations</t>
  </si>
  <si>
    <t>Spread over 4 variations</t>
  </si>
  <si>
    <t xml:space="preserve"> </t>
  </si>
  <si>
    <t>Spread over 3 variations</t>
  </si>
  <si>
    <t>Category</t>
  </si>
  <si>
    <t/>
  </si>
  <si>
    <t>money boxes</t>
  </si>
  <si>
    <t>figurines</t>
  </si>
  <si>
    <t>boxes</t>
  </si>
  <si>
    <t>5696274987687</t>
  </si>
  <si>
    <t>candle holders</t>
  </si>
  <si>
    <t>5696274987854</t>
  </si>
  <si>
    <t>cherubs</t>
  </si>
  <si>
    <t>5696274987342</t>
  </si>
  <si>
    <t>5060548330132</t>
  </si>
  <si>
    <t>ashtrays</t>
  </si>
  <si>
    <t>misc</t>
  </si>
  <si>
    <t>oil burners</t>
  </si>
  <si>
    <t>5060548332006</t>
  </si>
  <si>
    <t>0</t>
  </si>
  <si>
    <t>5060548330002</t>
  </si>
  <si>
    <t>5696274988158</t>
  </si>
  <si>
    <t>5060548332051</t>
  </si>
  <si>
    <t>5060548332068</t>
  </si>
  <si>
    <t>photo frames</t>
  </si>
  <si>
    <t>96366_2.5inch</t>
  </si>
  <si>
    <t>5060548330620</t>
  </si>
  <si>
    <t>96366_3inch</t>
  </si>
  <si>
    <t>5696274987816</t>
  </si>
  <si>
    <t>LD07012</t>
  </si>
  <si>
    <t>0620912937043</t>
  </si>
  <si>
    <t>LD07012A</t>
  </si>
  <si>
    <t>LD14109</t>
  </si>
  <si>
    <t>5060397430403</t>
  </si>
  <si>
    <t>LD90013</t>
  </si>
  <si>
    <t>5060397430946</t>
  </si>
  <si>
    <t>5060397431615</t>
  </si>
  <si>
    <t>LD90046</t>
  </si>
  <si>
    <t>5060397431639</t>
  </si>
  <si>
    <t>LD90048</t>
  </si>
  <si>
    <t>8438514196070</t>
  </si>
  <si>
    <t>OB_29002_black</t>
  </si>
  <si>
    <t>5696274985898</t>
  </si>
  <si>
    <t>TCMN818</t>
  </si>
  <si>
    <t>5029363254368</t>
  </si>
  <si>
    <t>IGemT-09_amethyst</t>
  </si>
  <si>
    <t>5060548332884</t>
  </si>
  <si>
    <t>IGemT-13_rosequartz</t>
  </si>
  <si>
    <t>5060548332914</t>
  </si>
  <si>
    <t>OBToL-01_turquoise</t>
  </si>
  <si>
    <t>5060548332860</t>
  </si>
  <si>
    <t>OBToL-04_green</t>
  </si>
  <si>
    <t>5060548332877</t>
  </si>
  <si>
    <t>250040_grey</t>
  </si>
  <si>
    <t>5060548332983</t>
  </si>
  <si>
    <t>250040_white</t>
  </si>
  <si>
    <t>5060548332990</t>
  </si>
  <si>
    <t>bags</t>
  </si>
  <si>
    <t>5060518760143</t>
  </si>
  <si>
    <t>5060548333287</t>
  </si>
  <si>
    <t>5060548333270</t>
  </si>
  <si>
    <t>5060548333430</t>
  </si>
  <si>
    <t>5060548333461</t>
  </si>
  <si>
    <t>5060548333492</t>
  </si>
  <si>
    <t>5060548333638</t>
  </si>
  <si>
    <t>5060548333591</t>
  </si>
  <si>
    <t>250054_grey</t>
  </si>
  <si>
    <t>5060548333652</t>
  </si>
  <si>
    <t>250054_white</t>
  </si>
  <si>
    <t>5060548333645</t>
  </si>
  <si>
    <t>5060548333867</t>
  </si>
  <si>
    <t>5060548333829</t>
  </si>
  <si>
    <t>78/4147_black</t>
  </si>
  <si>
    <t>5060548333676</t>
  </si>
  <si>
    <t>4029811408924</t>
  </si>
  <si>
    <t>78/4147</t>
  </si>
  <si>
    <t>78/4147_white</t>
  </si>
  <si>
    <t>5060548333669</t>
  </si>
  <si>
    <t>JNS-08</t>
  </si>
  <si>
    <t>5060548334055</t>
  </si>
  <si>
    <t>RHSB-06</t>
  </si>
  <si>
    <t>5060548333881</t>
  </si>
  <si>
    <t>RHSB-17</t>
  </si>
  <si>
    <t>5060548333904</t>
  </si>
  <si>
    <t>5029364046801</t>
  </si>
  <si>
    <t>dream catchers</t>
  </si>
  <si>
    <t>5060548334345</t>
  </si>
  <si>
    <t>5060548334376</t>
  </si>
  <si>
    <t>5060548334383</t>
  </si>
  <si>
    <t>5060548334208</t>
  </si>
  <si>
    <t>5060548334277</t>
  </si>
  <si>
    <t>5060548334321</t>
  </si>
  <si>
    <t>5060548334116</t>
  </si>
  <si>
    <t>5060548334123</t>
  </si>
  <si>
    <t>5060548334239</t>
  </si>
  <si>
    <t>5060548334185</t>
  </si>
  <si>
    <t>5060548334130</t>
  </si>
  <si>
    <t>5060548334147</t>
  </si>
  <si>
    <t>mugs</t>
  </si>
  <si>
    <t>10015629_plain</t>
  </si>
  <si>
    <t>5060548334406</t>
  </si>
  <si>
    <t>10015629_ribbed</t>
  </si>
  <si>
    <t>5060548334413</t>
  </si>
  <si>
    <t>10020629_hearts</t>
  </si>
  <si>
    <t>5060548334420</t>
  </si>
  <si>
    <t>10020708_blue</t>
  </si>
  <si>
    <t>5060548334482</t>
  </si>
  <si>
    <t>10024898_beige</t>
  </si>
  <si>
    <t>5060548334437</t>
  </si>
  <si>
    <t>10024898_burgundy</t>
  </si>
  <si>
    <t>5060548334451</t>
  </si>
  <si>
    <t>10024898_grey</t>
  </si>
  <si>
    <t>5060548334444</t>
  </si>
  <si>
    <t>ash catchers</t>
  </si>
  <si>
    <t>5060548334956</t>
  </si>
  <si>
    <t>5060548334833</t>
  </si>
  <si>
    <t>5060548334758</t>
  </si>
  <si>
    <t>5060548334741</t>
  </si>
  <si>
    <t>5060548334796</t>
  </si>
  <si>
    <t>5060548335045</t>
  </si>
  <si>
    <t>10013986_beige</t>
  </si>
  <si>
    <t>5060548334789</t>
  </si>
  <si>
    <t>10013986_white</t>
  </si>
  <si>
    <t>5060548334772</t>
  </si>
  <si>
    <t>10020629_stars</t>
  </si>
  <si>
    <t>5060548335038</t>
  </si>
  <si>
    <t>5060548334581</t>
  </si>
  <si>
    <t>250049_white</t>
  </si>
  <si>
    <t>5060548335120</t>
  </si>
  <si>
    <t>78/5977_gold</t>
  </si>
  <si>
    <t>5060548333263</t>
  </si>
  <si>
    <t>4029811401727</t>
  </si>
  <si>
    <t>78/5977</t>
  </si>
  <si>
    <t>78/5977_purple</t>
  </si>
  <si>
    <t>5060548333812</t>
  </si>
  <si>
    <t>78/5977_red</t>
  </si>
  <si>
    <t>5060548333843</t>
  </si>
  <si>
    <t>78/5977_turquoise</t>
  </si>
  <si>
    <t>5060548334673</t>
  </si>
  <si>
    <t>10018070_pink</t>
  </si>
  <si>
    <t>5060548335168</t>
  </si>
  <si>
    <t>WM_10004</t>
  </si>
  <si>
    <t>5060548335588</t>
  </si>
  <si>
    <t>LD07012N</t>
  </si>
  <si>
    <t>5060397430243</t>
  </si>
  <si>
    <t>5060548335960</t>
  </si>
  <si>
    <t>CH-6019-03</t>
  </si>
  <si>
    <t>5060397430144</t>
  </si>
  <si>
    <t>LD06019</t>
  </si>
  <si>
    <t>MG-8333-02</t>
  </si>
  <si>
    <t>5060548335687</t>
  </si>
  <si>
    <t>4029811437818</t>
  </si>
  <si>
    <t>78/8333</t>
  </si>
  <si>
    <t>OB-0064-02-white</t>
  </si>
  <si>
    <t>5060548335724</t>
  </si>
  <si>
    <t>MB-4153-02</t>
  </si>
  <si>
    <t>5060548335755</t>
  </si>
  <si>
    <t>4029811437764</t>
  </si>
  <si>
    <t>78/4153</t>
  </si>
  <si>
    <t>MG-8332-02</t>
  </si>
  <si>
    <t>5060548335762</t>
  </si>
  <si>
    <t>4029811437795</t>
  </si>
  <si>
    <t>78/8332</t>
  </si>
  <si>
    <t>MB-4152-02</t>
  </si>
  <si>
    <t>5060548335793</t>
  </si>
  <si>
    <t>4029811437757</t>
  </si>
  <si>
    <t>78/4152</t>
  </si>
  <si>
    <t>PH-2681-02</t>
  </si>
  <si>
    <t>5060548335809</t>
  </si>
  <si>
    <t>4029811439560</t>
  </si>
  <si>
    <t>94/2681</t>
  </si>
  <si>
    <t>MB-4319-02</t>
  </si>
  <si>
    <t>5060548335816</t>
  </si>
  <si>
    <t>MB-4329-02</t>
  </si>
  <si>
    <t>5060548335830</t>
  </si>
  <si>
    <t>FG-0167-02</t>
  </si>
  <si>
    <t>5060548335892</t>
  </si>
  <si>
    <t>OB-0063-02</t>
  </si>
  <si>
    <t>5060548335977</t>
  </si>
  <si>
    <t>MB-4022-02</t>
  </si>
  <si>
    <t>5060548335984</t>
  </si>
  <si>
    <t>4029811239955</t>
  </si>
  <si>
    <t>78/4022</t>
  </si>
  <si>
    <t>OB-7957-04-berry</t>
  </si>
  <si>
    <t>5060548336073</t>
  </si>
  <si>
    <t>OB-7957-04-carnation</t>
  </si>
  <si>
    <t>5060548336080</t>
  </si>
  <si>
    <t>FG-7860-01</t>
  </si>
  <si>
    <t>5060548336264</t>
  </si>
  <si>
    <t>BX-7351-01</t>
  </si>
  <si>
    <t>5060548336271</t>
  </si>
  <si>
    <t>FG-7307-01</t>
  </si>
  <si>
    <t>5060548336295</t>
  </si>
  <si>
    <t>CH-7865-01</t>
  </si>
  <si>
    <t>5060548336301</t>
  </si>
  <si>
    <t>CH-7864-01</t>
  </si>
  <si>
    <t>5060548336318</t>
  </si>
  <si>
    <t>BX-7335-01</t>
  </si>
  <si>
    <t>5060548336325</t>
  </si>
  <si>
    <t>AC-7863-01</t>
  </si>
  <si>
    <t>5060548336349</t>
  </si>
  <si>
    <t>FG-7868-01</t>
  </si>
  <si>
    <t>5060548336356</t>
  </si>
  <si>
    <t>MS-7167-01</t>
  </si>
  <si>
    <t>5060548336370</t>
  </si>
  <si>
    <t>FG-7312-01</t>
  </si>
  <si>
    <t>5060548336387</t>
  </si>
  <si>
    <t>FG-7869-01</t>
  </si>
  <si>
    <t>5060548336394</t>
  </si>
  <si>
    <t>BX-7858-01</t>
  </si>
  <si>
    <t>5060548336400</t>
  </si>
  <si>
    <t>BX-7298-01</t>
  </si>
  <si>
    <t>5060548336417</t>
  </si>
  <si>
    <t>FG-7310-01</t>
  </si>
  <si>
    <t>5060548336431</t>
  </si>
  <si>
    <t>FG-7854-01</t>
  </si>
  <si>
    <t>5060548336448</t>
  </si>
  <si>
    <t>FG-7855-01</t>
  </si>
  <si>
    <t>5060548336455</t>
  </si>
  <si>
    <t>FG-7856-01</t>
  </si>
  <si>
    <t>5060548336479</t>
  </si>
  <si>
    <t>FG-7866-01</t>
  </si>
  <si>
    <t>5060548336486</t>
  </si>
  <si>
    <t>FG-7867-01</t>
  </si>
  <si>
    <t>5060548336493</t>
  </si>
  <si>
    <t>OB-7870-01</t>
  </si>
  <si>
    <t>5060548336523</t>
  </si>
  <si>
    <t>OB-7876-01-white</t>
  </si>
  <si>
    <t>5060548336554</t>
  </si>
  <si>
    <t>OB-4225-04-green</t>
  </si>
  <si>
    <t>5060548336646</t>
  </si>
  <si>
    <t>OB-4225-04-blue</t>
  </si>
  <si>
    <t>5060548336653</t>
  </si>
  <si>
    <t>OB-7815-04-grey</t>
  </si>
  <si>
    <t>OB-7815-04-red</t>
  </si>
  <si>
    <t>OB-7815-04-pink</t>
  </si>
  <si>
    <t>CH-8195-04</t>
  </si>
  <si>
    <t>Parent SKU</t>
  </si>
  <si>
    <t>EAN</t>
  </si>
  <si>
    <t>Piquaboo EAN</t>
  </si>
  <si>
    <t>Gothic Triple Skulls Tealight Candle Holder</t>
  </si>
  <si>
    <t>Piquaboo Gothic Skeleton Hand Tealight Candle Holder</t>
  </si>
  <si>
    <t>Solid Wood Celtic Triquetra Carved Tarot Box 7x5 Inch</t>
  </si>
  <si>
    <t>Piquaboo Gothic Skull Tealight Candle Holder with Roses</t>
  </si>
  <si>
    <t>Piquaboo Set of 3 Cherub Angels Tealight Holders</t>
  </si>
  <si>
    <t>Beautiful Angel Cherub Praying with Bejewelled Cross Ornament Mothers Nana Grandma Gift Present</t>
  </si>
  <si>
    <t>Piquaboo 2 Angels in Heart Swing with Roses Decoration</t>
  </si>
  <si>
    <t>Piquaboo Large Grey Ceramic Oil Burner Height 13 cm - with Gift Box (Grey)</t>
  </si>
  <si>
    <t>Piquaboo Ceramic Large Oil Burner Wax Tart Melt (Grey)</t>
  </si>
  <si>
    <t>Piquaboo Ceramic Large Oil Burner Wax Tart Melt (White)</t>
  </si>
  <si>
    <t>Crystal Glass Transparent Buddha Ornament with Gift Box (2.5 Inch)</t>
  </si>
  <si>
    <t>Crystal Glass Transparent Buddha Ornament with Gift Box (3 Inch)</t>
  </si>
  <si>
    <t>Dandelion Flower Light Glow Tealight Candle Holder Tea Light Porcelain</t>
  </si>
  <si>
    <t>Welink Light-Glow Tealight Candle Holder, Poppies Flower - LD14109 by Welink Ltd</t>
  </si>
  <si>
    <t>Welink Light-Glow Tealight Candle Holder, Animated Cats - LD90013</t>
  </si>
  <si>
    <t>Welink Light-Glow Tealight Candle Holder 3", Night Fairies LD90044</t>
  </si>
  <si>
    <t>Welink Light-Glow Tealight Candle Holder, Kittens Cats</t>
  </si>
  <si>
    <t>Welink Light-Glow Tealight Candle Holder, Starry Night</t>
  </si>
  <si>
    <t>Piquaboo Large Buddha Head Oil Burner 14 cm (Black)</t>
  </si>
  <si>
    <t>Windhorse Rainbow Striped Ceramic Piggy Bank / Moneybox - 13cm</t>
  </si>
  <si>
    <t>Piquaboo Gemstones Crystals Feng Shui Reiki Money Tree 20 cm (Amethyst)</t>
  </si>
  <si>
    <t>Piquaboo Gemstones Crystals Feng Shui Reiki Money Tree 20 cm (Rose Quartz)</t>
  </si>
  <si>
    <t>Piquaboo Tree of Life Ceramic Oil Burner 11 cm (Turquoise)</t>
  </si>
  <si>
    <t>Piquaboo Green Tree of Life Ceramic Oil Burner 11 cm</t>
  </si>
  <si>
    <t>Piquaboo Large Geometric Pattern Ceramic Oil Burner 13 cm (Grey)</t>
  </si>
  <si>
    <t>Piquaboo Large Geometric Pattern Ceramic Oil Burner 13 cm (White)</t>
  </si>
  <si>
    <t>Shared Earth Jute Bag Fairtrade Shopping Bag, M, Bicycle</t>
  </si>
  <si>
    <t>Piquaboo Large Iridescent Ceramic Oil Burner Height 13 cm - with Gift Box (Grey)</t>
  </si>
  <si>
    <t>Piquaboo Large Iridescent Ceramic Oil Burner Height 13 cm - with Gift Box (White)</t>
  </si>
  <si>
    <t>Piquaboo Solid Wood Triple Tealight Holder 6 inch (Elephant)</t>
  </si>
  <si>
    <t>Piquaboo Ceramic Large Oil Burner Wax Melts - Height 13 cm (Grey)</t>
  </si>
  <si>
    <t>Piquaboo Heart Shaped Gothic Skull Trinket Box</t>
  </si>
  <si>
    <t>Piquaboo Set of 2 Angel Wings Candle Holder Resin Ornament -with Glass Votive Holder</t>
  </si>
  <si>
    <t>Piquaboo Set of 3 Praying Cherubs Ornaments With Rose Wreath</t>
  </si>
  <si>
    <t>Piquaboo Ceramic Moroccan Cut Outs Oil Wax Melt Burner (Grey)</t>
  </si>
  <si>
    <t>Piquaboo Ceramic Moroccan Cut Outs Oil Wax Melt Burner (White)</t>
  </si>
  <si>
    <t>Piquaboo Large Praying Cherub with Bejewelled Cross Ornament 14 cm</t>
  </si>
  <si>
    <t>Piquaboo Cherub Angel Votive Tealight Candle Holder 13 cm</t>
  </si>
  <si>
    <t>Piquaboo Ceramic Cat Money Box with Key Lock Height 16 cm (Black)</t>
  </si>
  <si>
    <t>Piquaboo Ceramic Cat Money Box with Key Lock Height 16 cm (White)</t>
  </si>
  <si>
    <t>Aztec Print Sling Bag Hippy Shoulder Bag Cross Body (Chocolate Brown)</t>
  </si>
  <si>
    <t>Nautical Anchor Large Canvas Beach Tote Bag (Red)</t>
  </si>
  <si>
    <t>Large Canvas Rope Tote Bag Beach Summer Shopping (Llama)</t>
  </si>
  <si>
    <t>Jute Bag Fairtrade Shopping Bag Padded Handles 30x30x20 cm (Owl)</t>
  </si>
  <si>
    <t>Piquaboo Traditional Dream Catcher Hanging Bedroom Ornament - Diameter 16 cm, Length 60 cm (Beige White)</t>
  </si>
  <si>
    <t>Piquaboo Traditional Dream Catcher Hanging Bedroom Ornament - Diameter 16 cm, Length 60 cm (Blue)</t>
  </si>
  <si>
    <t>Piquaboo Traditional Dream Catcher Hanging Bedroom Ornament - Diameter 16 cm, Length 60 cm (Beige Black)</t>
  </si>
  <si>
    <t>Piquaboo Large Traditional Dream Catcher with Feathers Hanging Decoration Length 24 Inch (Multicolour)</t>
  </si>
  <si>
    <t>Gorgeous Double Dream Catcher Bedroom Car Accessories Gift Length 9 Inch (Purple Pink)</t>
  </si>
  <si>
    <t>Mini Traditional Dream Catcher Hanging Car Accessories Length 7 Inch (Pink)</t>
  </si>
  <si>
    <t>Piquaboo Heart Shaped Traditional Hanging Dream Catcher Gifts For Car Length 12 Inch (Blue)</t>
  </si>
  <si>
    <t>Heart Shaped Traditional Hanging Dream Catcher Gifts For Car Length 12 Inch (Pink)</t>
  </si>
  <si>
    <t>Piquaboo Turquoise and Pink 4 Circles Dream Catcher Traditional Hanging Sleep Ornament Length 22 Inch</t>
  </si>
  <si>
    <t>Piquaboo Red and Blue 5 Hearts Dream Catcher Hanging Ornament Length 18 Inch</t>
  </si>
  <si>
    <t>Large 10 Circles Dream Catcher Traditional Decor Children Bedroom Length 30 Inch (Pink)</t>
  </si>
  <si>
    <t>Piquaboo Large 10 Circles Dream Catcher Traditional Decor Children Bedroom Length 30 Inch (Turquoise)</t>
  </si>
  <si>
    <t>Piquaboo Large Tear Drop Porcelain Ceramic Wax Melt Burner (White)</t>
  </si>
  <si>
    <t>Piquaboo Large Ribbed Effect Porcelain Ceramic Wax Melt Burner (White)</t>
  </si>
  <si>
    <t>Piquaboo Glow Porcelain Ceramic Wax Melt Burner Height 12 cm (Hearts)</t>
  </si>
  <si>
    <t>Piquaboo Extra Large Deep Bowl Wax Melt Oil Burner (Blue)</t>
  </si>
  <si>
    <t>Piquaboo Ceramic Cauldron Style Oil Burner Height 12 cm (Beige)</t>
  </si>
  <si>
    <t>Piquaboo Ceramic Cauldron Style Oil Burner Height 12 cm (Burgundy)</t>
  </si>
  <si>
    <t>Piquaboo Ceramic Cauldron Style Oil Burner Height 12 cm (Grey)</t>
  </si>
  <si>
    <t>Double Moon Pentagram Silver Metal Ash Catcher Incense Holder Place</t>
  </si>
  <si>
    <t>Piquaboo Skeleton Incense Holder Ash Catcher Length 26 cm</t>
  </si>
  <si>
    <t>Piquaboo Tear Drop Oil Burner Marble Effect Wax Melts Burner -Height 12 cm</t>
  </si>
  <si>
    <t>Piquaboo Ceramic Oil Burner Lavender Theme Wax Melts Burner - Height 10 cm</t>
  </si>
  <si>
    <t>Piquaboo Ceramic Multicolour Cube Money Box -with Key Lock</t>
  </si>
  <si>
    <t>Piquaboo White Porcelain Glow Wax Melt Burner Oil Diffuser - Falling Stars Design</t>
  </si>
  <si>
    <t>Piquaboo Extra Large Glossy Ceramic Wax Melts Burner - with Detachable Dish (Beige)</t>
  </si>
  <si>
    <t>Piquaboo Extra Large Glossy Ceramic Wax Melts Burner - with Detachable Dish (White)</t>
  </si>
  <si>
    <t>Piquaboo Glow Porcelain Ceramic Wax Melt Burner Height 12 cm (Stars)</t>
  </si>
  <si>
    <t>Piquaboo Soapstone Lattice Moroccan Oil Burner with Detachable Dish</t>
  </si>
  <si>
    <t>Piquaboo Home Sweet Home Ceramic Wax Melts Oil Burner (White)</t>
  </si>
  <si>
    <t>Piquaboo Colourful Skull Head Ashtray Indoor Outdoors (Gold)</t>
  </si>
  <si>
    <t>Piquaboo Colourful Skull Head Ashtray Indoor Outdoors (Purple)</t>
  </si>
  <si>
    <t>Piquaboo Colourful Skull Head Ashtray Indoor Outdoors (Red)</t>
  </si>
  <si>
    <t>Piquaboo Colourful Skull Head Ashtray Indoor Outdoors (Turquoise)</t>
  </si>
  <si>
    <t>Large Ceramic Wax Melts Oil Burner Floral Design (Pink)</t>
  </si>
  <si>
    <t>Piquaboo Ceramic Stove Style Rustic Oil Burner Wax Melter</t>
  </si>
  <si>
    <t>Dandelion Tealight Candle Holder from Light-glow by Welino</t>
  </si>
  <si>
    <t>Piquaboo Ceramic Large Oil Burner Wax Melts - Height 13 cm (White)</t>
  </si>
  <si>
    <t>Frangipani Flower Floral Tealight Candle Holder from Light-glow</t>
  </si>
  <si>
    <t>Piquaboo Football Shaped Mug</t>
  </si>
  <si>
    <t>Piquaboo Ceramic Butterfly Wax Melt Burner Aromatherapy Oil Burner (White)</t>
  </si>
  <si>
    <t>Piquaboo Golden Lucky Cat Money Box</t>
  </si>
  <si>
    <t>Piquaboo Ceramic Cat Mug</t>
  </si>
  <si>
    <t>Ceramic Bottom Piggy Bank With Key Lock</t>
  </si>
  <si>
    <t>Piquaboo Love Laugh Live Peg Photo Frame 6X4 Inch</t>
  </si>
  <si>
    <t>Piquaboo Travel Fund Wooden Money Box Bank</t>
  </si>
  <si>
    <t>Piquaboo His Money - Her Money Wooden Novelty Savings Bank</t>
  </si>
  <si>
    <t>Piquaboo Metal And Wood Heart Ornament Decoration</t>
  </si>
  <si>
    <t>Piquaboo Ceramic Wax Melts Oil Burner Leaves Design</t>
  </si>
  <si>
    <t>Piquaboo Ceramic Money Box Ladybird Savings Bank With Key Lock</t>
  </si>
  <si>
    <t>Geometric Large Ceramic Oil Burner Wax Melts (Berry)</t>
  </si>
  <si>
    <t>Geometric Large Ceramic Oil Burner Wax Melts (Carnation)</t>
  </si>
  <si>
    <t>Dub Art Street Mural Style Collectable Skull Ornament</t>
  </si>
  <si>
    <t>Cat Eye Trinquetra Round Trinket Box</t>
  </si>
  <si>
    <t>"Forever With The Angels" Memorial Stone Grave Ornament</t>
  </si>
  <si>
    <t>Angel Tealight Candle Holder</t>
  </si>
  <si>
    <t>Heart Shaped Angel Tealight Candle Holder</t>
  </si>
  <si>
    <t>Angel Wing Trinket Dish Decorative Bowl</t>
  </si>
  <si>
    <t>Gothic Incence Ash Catcher</t>
  </si>
  <si>
    <t>Pair Of 2 Angels Ornament Decoration</t>
  </si>
  <si>
    <t>Crystal Glass Red Heart Gift Ornament Gift Boxed</t>
  </si>
  <si>
    <t>6 Angels Mantel Ornament Memorial Decoration</t>
  </si>
  <si>
    <t>Set Of 2 Cherubs Ornaments Figurines</t>
  </si>
  <si>
    <t>Gothic Gold Skull Trinket Box With Glitter</t>
  </si>
  <si>
    <t>Gothic Skulls Trinket Box Keepsake Ornament Decoration</t>
  </si>
  <si>
    <t>Angel Memorial Stone Ornament Decoration</t>
  </si>
  <si>
    <t>Skull With Gold Glitter Rose Collectable Ornament</t>
  </si>
  <si>
    <t>Hear No Evil, Speak No Evil, Hear No Evil Gold Skulls Metallic Ornaments</t>
  </si>
  <si>
    <t>Hear No Evil, Speak No Evil, Hear No Evil Silver Skulls Metallic Ornaments</t>
  </si>
  <si>
    <t>Pair Of 2 Large Angels Ornament Decoration</t>
  </si>
  <si>
    <t>Set Of 2 Super Large Angels Ornament Decorations</t>
  </si>
  <si>
    <t>White Head Ceramic Wax Melt Burner Essential Oil Diffuser Aromatherapy Home Décor Aroma Tealight Burner</t>
  </si>
  <si>
    <t>Ceramic Head Design Wax Melt Burner Essential Oil Diffuser Aromatherapy Home Décor Aroma Tealight Burner (White)</t>
  </si>
  <si>
    <t>Cat Design Ceramic Wax Melt Burner Essential Oil Diffuser Detachable Bowl Aroma Tealight Melter Living Room Office Gift (Green)</t>
  </si>
  <si>
    <t>Cat Design Ceramic Wax Melt Burner Essential Oil Diffuser Detachable Bowl Aroma Tealight Melter Living Room Office Gift (Blue)</t>
  </si>
  <si>
    <t>Moroccan Lattice Metal Oil Burner With Detachable Glass Dish Aromatherapy Diffuser Aroma Lamp Home Office Living Room Decoration (Grey)</t>
  </si>
  <si>
    <t>Moroccan Lattice Metal Oil Burner With Detachable Glass Dish Aromatherapy Diffuser Aroma Lamp Home Office Living Room Decoration (Red)</t>
  </si>
  <si>
    <t>Moroccan Lattice Metal Oil Burner With Detachable Glass Dish Aromatherapy Diffuser Aroma Lamp Home Office Living Room Decoration (Pink)</t>
  </si>
  <si>
    <t>Set Of 2 Black And White Candlestick Dinner Candles Holder Tealights Table Standing Decoration Dining Taper Candle Holder Wedding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</si>
</sst>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.00"/>
    <numFmt numFmtId="165" formatCode="[$€-2]\ #,##0.00"/>
    <numFmt numFmtId="166" formatCode="d\ mmm"/>
    <numFmt numFmtId="167" formatCode="0.0%"/>
    <numFmt numFmtId="168" formatCode="d\ mmm\ yy"/>
  </numFmts>
  <fonts count="40">
    <font>
      <sz val="11"/>
      <color theme="1"/>
      <name val="Calibri"/>
      <family val="2"/>
      <scheme val="minor"/>
    </font>
    <font>
      <sz val="7"/>
      <color theme="2" tint="-9.9978637043366805E-2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2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7"/>
      <color theme="2" tint="-0.74999237037263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rgb="FF000000"/>
      <name val="Calibri"/>
      <family val="2"/>
    </font>
    <font>
      <sz val="7"/>
      <color theme="3" tint="0.3999755851924192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26"/>
      <color theme="2" tint="-0.249977111117893"/>
      <name val="Entypo"/>
      <family val="3"/>
    </font>
    <font>
      <sz val="7"/>
      <color theme="4" tint="-0.249977111117893"/>
      <name val="Calibri"/>
      <family val="2"/>
      <scheme val="minor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000000"/>
      <name val="Calibri"/>
      <family val="2"/>
    </font>
    <font>
      <sz val="9"/>
      <color theme="2" tint="-0.74999237037263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0" fillId="0" borderId="0" xfId="0" applyNumberFormat="1"/>
    <xf numFmtId="0" fontId="1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2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9" fillId="6" borderId="0" xfId="0" applyFont="1" applyFill="1"/>
    <xf numFmtId="0" fontId="0" fillId="7" borderId="0" xfId="0" applyFill="1"/>
    <xf numFmtId="0" fontId="0" fillId="0" borderId="13" xfId="0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3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14" xfId="0" applyBorder="1"/>
    <xf numFmtId="165" fontId="3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33" fillId="0" borderId="14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32" fillId="0" borderId="14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0" fillId="0" borderId="13" xfId="0" applyBorder="1"/>
    <xf numFmtId="164" fontId="3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164" fontId="7" fillId="0" borderId="13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164" fontId="33" fillId="0" borderId="1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8" fillId="0" borderId="14" xfId="0" applyFont="1" applyBorder="1" applyAlignment="1">
      <alignment horizontal="center"/>
    </xf>
    <xf numFmtId="164" fontId="28" fillId="0" borderId="14" xfId="0" applyNumberFormat="1" applyFont="1" applyBorder="1" applyAlignment="1">
      <alignment horizontal="center"/>
    </xf>
    <xf numFmtId="164" fontId="0" fillId="0" borderId="0" xfId="0" applyNumberFormat="1"/>
    <xf numFmtId="164" fontId="0" fillId="0" borderId="13" xfId="0" applyNumberForma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0" xfId="0" applyFont="1"/>
    <xf numFmtId="0" fontId="2" fillId="0" borderId="0" xfId="0" applyFont="1" applyAlignment="1"/>
    <xf numFmtId="0" fontId="2" fillId="5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36" fillId="0" borderId="0" xfId="1" applyAlignment="1">
      <alignment vertical="center" wrapText="1"/>
    </xf>
    <xf numFmtId="0" fontId="36" fillId="0" borderId="0" xfId="1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168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8" fillId="0" borderId="0" xfId="0" applyFont="1"/>
    <xf numFmtId="0" fontId="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top"/>
    </xf>
    <xf numFmtId="0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39" fillId="0" borderId="8" xfId="1" applyFont="1" applyBorder="1" applyAlignment="1">
      <alignment horizontal="center" vertical="center"/>
    </xf>
    <xf numFmtId="0" fontId="39" fillId="0" borderId="8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164" fontId="26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79">
    <dxf>
      <font>
        <strike val="0"/>
        <outline val="0"/>
        <shadow val="0"/>
        <u val="none"/>
        <vertAlign val="baseline"/>
        <sz val="10"/>
        <color theme="3" tint="0.3999755851924192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2" tint="-0.74999237037263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Grid">
          <fgColor theme="3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9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249977111117893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numFmt numFmtId="166" formatCode="d\ mmm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3" tint="-0.24994659260841701"/>
      </font>
      <fill>
        <patternFill patternType="solid"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2" tint="-0.499984740745262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numFmt numFmtId="164" formatCode="&quot;£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74999237037263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2" tint="-0.49998474074526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9"/>
        <color theme="3" tint="-0.499984740745262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8" formatCode="d\ mmm\ 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 tint="-0.249977111117893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9" tint="-0.249977111117893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family val="2"/>
        <scheme val="minor"/>
      </font>
      <numFmt numFmtId="164" formatCode="&quot;£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  <dxf>
      <font>
        <b val="0"/>
        <i val="0"/>
        <strike val="0"/>
        <outline val="0"/>
        <shadow val="0"/>
        <u/>
        <vertAlign val="baseline"/>
        <sz val="9"/>
        <color theme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2" tint="-9.9978637043366805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right style="thin">
          <color theme="2" tint="-0.249977111117893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2ED"/>
      <color rgb="FFBCC5DC"/>
      <color rgb="FFC1D3D9"/>
      <color rgb="FFA0ACB1"/>
      <color rgb="FFE8DDDD"/>
      <color rgb="FFF2E1B3"/>
      <color rgb="FFEBD18D"/>
      <color rgb="FFF7D5AE"/>
      <color rgb="FFF2C088"/>
      <color rgb="FFA4B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66" Type="http://schemas.openxmlformats.org/officeDocument/2006/relationships/image" Target="../media/image67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87" Type="http://schemas.openxmlformats.org/officeDocument/2006/relationships/image" Target="../media/image88.jpeg"/><Relationship Id="rId102" Type="http://schemas.openxmlformats.org/officeDocument/2006/relationships/image" Target="../media/image103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G"/><Relationship Id="rId5" Type="http://schemas.openxmlformats.org/officeDocument/2006/relationships/image" Target="../media/image6.jpeg"/><Relationship Id="rId61" Type="http://schemas.openxmlformats.org/officeDocument/2006/relationships/image" Target="../media/image62.jpg"/><Relationship Id="rId82" Type="http://schemas.openxmlformats.org/officeDocument/2006/relationships/image" Target="../media/image83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13" Type="http://schemas.openxmlformats.org/officeDocument/2006/relationships/image" Target="../media/image114.JP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g"/><Relationship Id="rId116" Type="http://schemas.openxmlformats.org/officeDocument/2006/relationships/image" Target="../media/image117.jp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g"/><Relationship Id="rId75" Type="http://schemas.openxmlformats.org/officeDocument/2006/relationships/image" Target="../media/image76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11" Type="http://schemas.openxmlformats.org/officeDocument/2006/relationships/image" Target="../media/image112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14" Type="http://schemas.openxmlformats.org/officeDocument/2006/relationships/image" Target="../media/image115.JP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G"/><Relationship Id="rId78" Type="http://schemas.openxmlformats.org/officeDocument/2006/relationships/image" Target="../media/image79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7" Type="http://schemas.openxmlformats.org/officeDocument/2006/relationships/image" Target="../media/image8.jpeg"/><Relationship Id="rId71" Type="http://schemas.openxmlformats.org/officeDocument/2006/relationships/image" Target="../media/image72.jpg"/><Relationship Id="rId92" Type="http://schemas.openxmlformats.org/officeDocument/2006/relationships/image" Target="../media/image93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9.svg"/><Relationship Id="rId1" Type="http://schemas.openxmlformats.org/officeDocument/2006/relationships/image" Target="../media/image11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5</xdr:row>
          <xdr:rowOff>114300</xdr:rowOff>
        </xdr:from>
        <xdr:to>
          <xdr:col>4</xdr:col>
          <xdr:colOff>533400</xdr:colOff>
          <xdr:row>9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Piquaboo GO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609600</xdr:colOff>
          <xdr:row>24</xdr:row>
          <xdr:rowOff>76200</xdr:rowOff>
        </xdr:from>
        <xdr:to>
          <xdr:col>4</xdr:col>
          <xdr:colOff>571500</xdr:colOff>
          <xdr:row>28</xdr:row>
          <xdr:rowOff>38100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Listing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11</xdr:row>
          <xdr:rowOff>76200</xdr:rowOff>
        </xdr:from>
        <xdr:to>
          <xdr:col>4</xdr:col>
          <xdr:colOff>533400</xdr:colOff>
          <xdr:row>15</xdr:row>
          <xdr:rowOff>38100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GB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Packing Mode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5</xdr:row>
          <xdr:rowOff>95250</xdr:rowOff>
        </xdr:from>
        <xdr:to>
          <xdr:col>10</xdr:col>
          <xdr:colOff>361950</xdr:colOff>
          <xdr:row>8</xdr:row>
          <xdr:rowOff>28575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Piquaboo Lite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76200</xdr:rowOff>
        </xdr:from>
        <xdr:to>
          <xdr:col>1</xdr:col>
          <xdr:colOff>504825</xdr:colOff>
          <xdr:row>9</xdr:row>
          <xdr:rowOff>95250</xdr:rowOff>
        </xdr:to>
        <xdr:sp macro="" textlink="">
          <xdr:nvSpPr>
            <xdr:cNvPr id="11266" name="TogglePriceVerify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115</xdr:row>
      <xdr:rowOff>66675</xdr:rowOff>
    </xdr:from>
    <xdr:to>
      <xdr:col>2</xdr:col>
      <xdr:colOff>584835</xdr:colOff>
      <xdr:row>115</xdr:row>
      <xdr:rowOff>511683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189" y="7779204"/>
          <a:ext cx="518160" cy="445008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126</xdr:row>
      <xdr:rowOff>66675</xdr:rowOff>
    </xdr:from>
    <xdr:to>
      <xdr:col>2</xdr:col>
      <xdr:colOff>594360</xdr:colOff>
      <xdr:row>126</xdr:row>
      <xdr:rowOff>502539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4" y="22638204"/>
          <a:ext cx="518160" cy="435864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55</xdr:row>
      <xdr:rowOff>19050</xdr:rowOff>
    </xdr:from>
    <xdr:to>
      <xdr:col>2</xdr:col>
      <xdr:colOff>591693</xdr:colOff>
      <xdr:row>55</xdr:row>
      <xdr:rowOff>537210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122603079"/>
          <a:ext cx="505968" cy="51816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34</xdr:row>
      <xdr:rowOff>38100</xdr:rowOff>
    </xdr:from>
    <xdr:to>
      <xdr:col>2</xdr:col>
      <xdr:colOff>454152</xdr:colOff>
      <xdr:row>34</xdr:row>
      <xdr:rowOff>556260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914" y="156912129"/>
          <a:ext cx="301752" cy="518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125</xdr:row>
      <xdr:rowOff>28575</xdr:rowOff>
    </xdr:from>
    <xdr:to>
      <xdr:col>2</xdr:col>
      <xdr:colOff>457581</xdr:colOff>
      <xdr:row>125</xdr:row>
      <xdr:rowOff>546735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439" y="158045604"/>
          <a:ext cx="295656" cy="51816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50</xdr:row>
      <xdr:rowOff>28575</xdr:rowOff>
    </xdr:from>
    <xdr:to>
      <xdr:col>2</xdr:col>
      <xdr:colOff>487680</xdr:colOff>
      <xdr:row>50</xdr:row>
      <xdr:rowOff>546735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914" y="167189604"/>
          <a:ext cx="335280" cy="51816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127</xdr:row>
      <xdr:rowOff>38100</xdr:rowOff>
    </xdr:from>
    <xdr:to>
      <xdr:col>2</xdr:col>
      <xdr:colOff>519303</xdr:colOff>
      <xdr:row>127</xdr:row>
      <xdr:rowOff>556260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9" y="167770629"/>
          <a:ext cx="414528" cy="5181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113</xdr:row>
      <xdr:rowOff>66675</xdr:rowOff>
    </xdr:from>
    <xdr:to>
      <xdr:col>2</xdr:col>
      <xdr:colOff>626110</xdr:colOff>
      <xdr:row>113</xdr:row>
      <xdr:rowOff>408051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1542375"/>
          <a:ext cx="568960" cy="34137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117</xdr:row>
      <xdr:rowOff>76200</xdr:rowOff>
    </xdr:from>
    <xdr:to>
      <xdr:col>2</xdr:col>
      <xdr:colOff>575310</xdr:colOff>
      <xdr:row>117</xdr:row>
      <xdr:rowOff>463296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664" y="28362729"/>
          <a:ext cx="518160" cy="387096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70</xdr:row>
      <xdr:rowOff>19050</xdr:rowOff>
    </xdr:from>
    <xdr:to>
      <xdr:col>2</xdr:col>
      <xdr:colOff>562356</xdr:colOff>
      <xdr:row>70</xdr:row>
      <xdr:rowOff>537210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3162079"/>
          <a:ext cx="448056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68</xdr:row>
      <xdr:rowOff>19050</xdr:rowOff>
    </xdr:from>
    <xdr:to>
      <xdr:col>2</xdr:col>
      <xdr:colOff>529590</xdr:colOff>
      <xdr:row>68</xdr:row>
      <xdr:rowOff>537210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55750079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80</xdr:row>
      <xdr:rowOff>28575</xdr:rowOff>
    </xdr:from>
    <xdr:to>
      <xdr:col>2</xdr:col>
      <xdr:colOff>483870</xdr:colOff>
      <xdr:row>80</xdr:row>
      <xdr:rowOff>546735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60903104"/>
          <a:ext cx="350520" cy="518160"/>
        </a:xfrm>
        <a:prstGeom prst="rect">
          <a:avLst/>
        </a:prstGeom>
      </xdr:spPr>
    </xdr:pic>
    <xdr:clientData/>
  </xdr:twoCellAnchor>
  <xdr:twoCellAnchor>
    <xdr:from>
      <xdr:col>2</xdr:col>
      <xdr:colOff>69850</xdr:colOff>
      <xdr:row>64</xdr:row>
      <xdr:rowOff>73025</xdr:rowOff>
    </xdr:from>
    <xdr:to>
      <xdr:col>2</xdr:col>
      <xdr:colOff>638810</xdr:colOff>
      <xdr:row>64</xdr:row>
      <xdr:rowOff>487553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75269725"/>
          <a:ext cx="568960" cy="414528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92</xdr:row>
      <xdr:rowOff>60325</xdr:rowOff>
    </xdr:from>
    <xdr:to>
      <xdr:col>2</xdr:col>
      <xdr:colOff>632460</xdr:colOff>
      <xdr:row>92</xdr:row>
      <xdr:rowOff>432181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77543025"/>
          <a:ext cx="568960" cy="371856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100</xdr:row>
      <xdr:rowOff>28575</xdr:rowOff>
    </xdr:from>
    <xdr:to>
      <xdr:col>2</xdr:col>
      <xdr:colOff>487299</xdr:colOff>
      <xdr:row>100</xdr:row>
      <xdr:rowOff>546735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389" y="170618604"/>
          <a:ext cx="344424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94</xdr:row>
      <xdr:rowOff>9525</xdr:rowOff>
    </xdr:from>
    <xdr:to>
      <xdr:col>2</xdr:col>
      <xdr:colOff>526161</xdr:colOff>
      <xdr:row>94</xdr:row>
      <xdr:rowOff>527685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161455554"/>
          <a:ext cx="402336" cy="51816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41</xdr:row>
      <xdr:rowOff>38100</xdr:rowOff>
    </xdr:from>
    <xdr:to>
      <xdr:col>2</xdr:col>
      <xdr:colOff>444627</xdr:colOff>
      <xdr:row>41</xdr:row>
      <xdr:rowOff>556260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389" y="162055629"/>
          <a:ext cx="301752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120</xdr:row>
      <xdr:rowOff>28575</xdr:rowOff>
    </xdr:from>
    <xdr:to>
      <xdr:col>2</xdr:col>
      <xdr:colOff>471678</xdr:colOff>
      <xdr:row>120</xdr:row>
      <xdr:rowOff>546735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29470604"/>
          <a:ext cx="338328" cy="51816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123</xdr:row>
      <xdr:rowOff>38100</xdr:rowOff>
    </xdr:from>
    <xdr:to>
      <xdr:col>2</xdr:col>
      <xdr:colOff>517779</xdr:colOff>
      <xdr:row>123</xdr:row>
      <xdr:rowOff>556260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389" y="128337129"/>
          <a:ext cx="374904" cy="51816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59</xdr:row>
      <xdr:rowOff>171450</xdr:rowOff>
    </xdr:from>
    <xdr:to>
      <xdr:col>2</xdr:col>
      <xdr:colOff>594360</xdr:colOff>
      <xdr:row>59</xdr:row>
      <xdr:rowOff>403098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4" y="121612479"/>
          <a:ext cx="518160" cy="231648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60</xdr:row>
      <xdr:rowOff>142875</xdr:rowOff>
    </xdr:from>
    <xdr:to>
      <xdr:col>2</xdr:col>
      <xdr:colOff>594360</xdr:colOff>
      <xdr:row>60</xdr:row>
      <xdr:rowOff>426339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4" y="120440904"/>
          <a:ext cx="518160" cy="28346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99</xdr:row>
      <xdr:rowOff>47625</xdr:rowOff>
    </xdr:from>
    <xdr:to>
      <xdr:col>2</xdr:col>
      <xdr:colOff>485013</xdr:colOff>
      <xdr:row>99</xdr:row>
      <xdr:rowOff>565785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439" y="163779654"/>
          <a:ext cx="323088" cy="51816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76</xdr:row>
      <xdr:rowOff>38100</xdr:rowOff>
    </xdr:from>
    <xdr:to>
      <xdr:col>2</xdr:col>
      <xdr:colOff>480441</xdr:colOff>
      <xdr:row>76</xdr:row>
      <xdr:rowOff>556260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0539" y="164341629"/>
          <a:ext cx="280416" cy="518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58</xdr:row>
      <xdr:rowOff>38100</xdr:rowOff>
    </xdr:from>
    <xdr:to>
      <xdr:col>2</xdr:col>
      <xdr:colOff>436245</xdr:colOff>
      <xdr:row>58</xdr:row>
      <xdr:rowOff>556260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439" y="156340629"/>
          <a:ext cx="274320" cy="51816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47</xdr:row>
      <xdr:rowOff>180975</xdr:rowOff>
    </xdr:from>
    <xdr:to>
      <xdr:col>2</xdr:col>
      <xdr:colOff>594360</xdr:colOff>
      <xdr:row>47</xdr:row>
      <xdr:rowOff>345567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714" y="19895004"/>
          <a:ext cx="518160" cy="164592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25</xdr:row>
      <xdr:rowOff>28575</xdr:rowOff>
    </xdr:from>
    <xdr:to>
      <xdr:col>2</xdr:col>
      <xdr:colOff>611124</xdr:colOff>
      <xdr:row>25</xdr:row>
      <xdr:rowOff>546735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5742104"/>
          <a:ext cx="496824" cy="518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31</xdr:row>
      <xdr:rowOff>38100</xdr:rowOff>
    </xdr:from>
    <xdr:to>
      <xdr:col>2</xdr:col>
      <xdr:colOff>530733</xdr:colOff>
      <xdr:row>31</xdr:row>
      <xdr:rowOff>556260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439" y="195202629"/>
          <a:ext cx="368808" cy="518160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67</xdr:row>
      <xdr:rowOff>38100</xdr:rowOff>
    </xdr:from>
    <xdr:to>
      <xdr:col>2</xdr:col>
      <xdr:colOff>542163</xdr:colOff>
      <xdr:row>67</xdr:row>
      <xdr:rowOff>556260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3389" y="195774129"/>
          <a:ext cx="399288" cy="51816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42</xdr:row>
      <xdr:rowOff>9525</xdr:rowOff>
    </xdr:from>
    <xdr:to>
      <xdr:col>2</xdr:col>
      <xdr:colOff>613410</xdr:colOff>
      <xdr:row>42</xdr:row>
      <xdr:rowOff>521589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764" y="197460054"/>
          <a:ext cx="518160" cy="512064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12</xdr:row>
      <xdr:rowOff>19050</xdr:rowOff>
    </xdr:from>
    <xdr:to>
      <xdr:col>2</xdr:col>
      <xdr:colOff>527304</xdr:colOff>
      <xdr:row>12</xdr:row>
      <xdr:rowOff>537210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914" y="198041079"/>
          <a:ext cx="374904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74</xdr:row>
      <xdr:rowOff>38100</xdr:rowOff>
    </xdr:from>
    <xdr:to>
      <xdr:col>2</xdr:col>
      <xdr:colOff>571500</xdr:colOff>
      <xdr:row>74</xdr:row>
      <xdr:rowOff>556260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99774629"/>
          <a:ext cx="457200" cy="51816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73</xdr:row>
      <xdr:rowOff>28575</xdr:rowOff>
    </xdr:from>
    <xdr:to>
      <xdr:col>2</xdr:col>
      <xdr:colOff>567690</xdr:colOff>
      <xdr:row>73</xdr:row>
      <xdr:rowOff>546735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764" y="200336604"/>
          <a:ext cx="472440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26</xdr:row>
      <xdr:rowOff>28575</xdr:rowOff>
    </xdr:from>
    <xdr:to>
      <xdr:col>2</xdr:col>
      <xdr:colOff>535305</xdr:colOff>
      <xdr:row>26</xdr:row>
      <xdr:rowOff>546735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177476604"/>
          <a:ext cx="41148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24</xdr:row>
      <xdr:rowOff>19050</xdr:rowOff>
    </xdr:from>
    <xdr:to>
      <xdr:col>2</xdr:col>
      <xdr:colOff>510540</xdr:colOff>
      <xdr:row>24</xdr:row>
      <xdr:rowOff>537210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76895579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124</xdr:row>
      <xdr:rowOff>47625</xdr:rowOff>
    </xdr:from>
    <xdr:to>
      <xdr:col>2</xdr:col>
      <xdr:colOff>524637</xdr:colOff>
      <xdr:row>124</xdr:row>
      <xdr:rowOff>565785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439" y="226073154"/>
          <a:ext cx="362712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13</xdr:row>
      <xdr:rowOff>28575</xdr:rowOff>
    </xdr:from>
    <xdr:to>
      <xdr:col>2</xdr:col>
      <xdr:colOff>532257</xdr:colOff>
      <xdr:row>13</xdr:row>
      <xdr:rowOff>546735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175190604"/>
          <a:ext cx="408432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14</xdr:row>
      <xdr:rowOff>28575</xdr:rowOff>
    </xdr:from>
    <xdr:to>
      <xdr:col>2</xdr:col>
      <xdr:colOff>513969</xdr:colOff>
      <xdr:row>14</xdr:row>
      <xdr:rowOff>546735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202051104"/>
          <a:ext cx="390144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105</xdr:row>
      <xdr:rowOff>28575</xdr:rowOff>
    </xdr:from>
    <xdr:to>
      <xdr:col>2</xdr:col>
      <xdr:colOff>596265</xdr:colOff>
      <xdr:row>105</xdr:row>
      <xdr:rowOff>546735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175762104"/>
          <a:ext cx="47244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87</xdr:row>
      <xdr:rowOff>66675</xdr:rowOff>
    </xdr:from>
    <xdr:to>
      <xdr:col>3</xdr:col>
      <xdr:colOff>3810</xdr:colOff>
      <xdr:row>87</xdr:row>
      <xdr:rowOff>484251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76371704"/>
          <a:ext cx="569867" cy="417576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85</xdr:row>
      <xdr:rowOff>66675</xdr:rowOff>
    </xdr:from>
    <xdr:to>
      <xdr:col>3</xdr:col>
      <xdr:colOff>3810</xdr:colOff>
      <xdr:row>85</xdr:row>
      <xdr:rowOff>484251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80943704"/>
          <a:ext cx="569867" cy="417576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88</xdr:row>
      <xdr:rowOff>60325</xdr:rowOff>
    </xdr:from>
    <xdr:to>
      <xdr:col>2</xdr:col>
      <xdr:colOff>619760</xdr:colOff>
      <xdr:row>88</xdr:row>
      <xdr:rowOff>483997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60404375"/>
          <a:ext cx="556260" cy="423672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18</xdr:row>
      <xdr:rowOff>19050</xdr:rowOff>
    </xdr:from>
    <xdr:to>
      <xdr:col>2</xdr:col>
      <xdr:colOff>517398</xdr:colOff>
      <xdr:row>18</xdr:row>
      <xdr:rowOff>537210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95171079"/>
          <a:ext cx="384048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19</xdr:row>
      <xdr:rowOff>19050</xdr:rowOff>
    </xdr:from>
    <xdr:to>
      <xdr:col>2</xdr:col>
      <xdr:colOff>526542</xdr:colOff>
      <xdr:row>19</xdr:row>
      <xdr:rowOff>537210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94028079"/>
          <a:ext cx="393192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5</xdr:row>
      <xdr:rowOff>19050</xdr:rowOff>
    </xdr:from>
    <xdr:to>
      <xdr:col>2</xdr:col>
      <xdr:colOff>535686</xdr:colOff>
      <xdr:row>5</xdr:row>
      <xdr:rowOff>537210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3731079"/>
          <a:ext cx="402336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11</xdr:row>
      <xdr:rowOff>19050</xdr:rowOff>
    </xdr:from>
    <xdr:to>
      <xdr:col>2</xdr:col>
      <xdr:colOff>508254</xdr:colOff>
      <xdr:row>11</xdr:row>
      <xdr:rowOff>537210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07744079"/>
          <a:ext cx="374904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9</xdr:row>
      <xdr:rowOff>19050</xdr:rowOff>
    </xdr:from>
    <xdr:to>
      <xdr:col>2</xdr:col>
      <xdr:colOff>529590</xdr:colOff>
      <xdr:row>9</xdr:row>
      <xdr:rowOff>537210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07172579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15</xdr:row>
      <xdr:rowOff>28575</xdr:rowOff>
    </xdr:from>
    <xdr:to>
      <xdr:col>2</xdr:col>
      <xdr:colOff>553974</xdr:colOff>
      <xdr:row>15</xdr:row>
      <xdr:rowOff>546735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18040604"/>
          <a:ext cx="420624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16</xdr:row>
      <xdr:rowOff>28575</xdr:rowOff>
    </xdr:from>
    <xdr:to>
      <xdr:col>2</xdr:col>
      <xdr:colOff>529590</xdr:colOff>
      <xdr:row>16</xdr:row>
      <xdr:rowOff>546735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18612104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6</xdr:row>
      <xdr:rowOff>28575</xdr:rowOff>
    </xdr:from>
    <xdr:to>
      <xdr:col>2</xdr:col>
      <xdr:colOff>529590</xdr:colOff>
      <xdr:row>6</xdr:row>
      <xdr:rowOff>546735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30029604"/>
          <a:ext cx="396240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7</xdr:row>
      <xdr:rowOff>28575</xdr:rowOff>
    </xdr:from>
    <xdr:to>
      <xdr:col>2</xdr:col>
      <xdr:colOff>520446</xdr:colOff>
      <xdr:row>7</xdr:row>
      <xdr:rowOff>546735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2313104"/>
          <a:ext cx="387096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8</xdr:row>
      <xdr:rowOff>28575</xdr:rowOff>
    </xdr:from>
    <xdr:to>
      <xdr:col>2</xdr:col>
      <xdr:colOff>578358</xdr:colOff>
      <xdr:row>8</xdr:row>
      <xdr:rowOff>546735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12325604"/>
          <a:ext cx="445008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23</xdr:row>
      <xdr:rowOff>28575</xdr:rowOff>
    </xdr:from>
    <xdr:to>
      <xdr:col>2</xdr:col>
      <xdr:colOff>598932</xdr:colOff>
      <xdr:row>23</xdr:row>
      <xdr:rowOff>546735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21482104"/>
          <a:ext cx="484632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22</xdr:row>
      <xdr:rowOff>28575</xdr:rowOff>
    </xdr:from>
    <xdr:to>
      <xdr:col>2</xdr:col>
      <xdr:colOff>605028</xdr:colOff>
      <xdr:row>22</xdr:row>
      <xdr:rowOff>546735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22053604"/>
          <a:ext cx="490728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21</xdr:row>
      <xdr:rowOff>28575</xdr:rowOff>
    </xdr:from>
    <xdr:to>
      <xdr:col>2</xdr:col>
      <xdr:colOff>577596</xdr:colOff>
      <xdr:row>21</xdr:row>
      <xdr:rowOff>546735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22625104"/>
          <a:ext cx="463296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20</xdr:row>
      <xdr:rowOff>28575</xdr:rowOff>
    </xdr:from>
    <xdr:to>
      <xdr:col>2</xdr:col>
      <xdr:colOff>601980</xdr:colOff>
      <xdr:row>20</xdr:row>
      <xdr:rowOff>546735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23196604"/>
          <a:ext cx="48768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110</xdr:row>
      <xdr:rowOff>19050</xdr:rowOff>
    </xdr:from>
    <xdr:to>
      <xdr:col>2</xdr:col>
      <xdr:colOff>544068</xdr:colOff>
      <xdr:row>110</xdr:row>
      <xdr:rowOff>537210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73454079"/>
          <a:ext cx="429768" cy="5181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28</xdr:row>
      <xdr:rowOff>28575</xdr:rowOff>
    </xdr:from>
    <xdr:to>
      <xdr:col>2</xdr:col>
      <xdr:colOff>575310</xdr:colOff>
      <xdr:row>28</xdr:row>
      <xdr:rowOff>546735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664" y="151759104"/>
          <a:ext cx="518160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114</xdr:row>
      <xdr:rowOff>28575</xdr:rowOff>
    </xdr:from>
    <xdr:to>
      <xdr:col>2</xdr:col>
      <xdr:colOff>477393</xdr:colOff>
      <xdr:row>114</xdr:row>
      <xdr:rowOff>546735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91180104"/>
          <a:ext cx="353568" cy="518160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102</xdr:row>
      <xdr:rowOff>28575</xdr:rowOff>
    </xdr:from>
    <xdr:to>
      <xdr:col>2</xdr:col>
      <xdr:colOff>510921</xdr:colOff>
      <xdr:row>102</xdr:row>
      <xdr:rowOff>546735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339" y="89465604"/>
          <a:ext cx="387096" cy="51816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51</xdr:row>
      <xdr:rowOff>28575</xdr:rowOff>
    </xdr:from>
    <xdr:to>
      <xdr:col>2</xdr:col>
      <xdr:colOff>575310</xdr:colOff>
      <xdr:row>51</xdr:row>
      <xdr:rowOff>522351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664" y="139757604"/>
          <a:ext cx="518160" cy="493776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112</xdr:row>
      <xdr:rowOff>28575</xdr:rowOff>
    </xdr:from>
    <xdr:to>
      <xdr:col>2</xdr:col>
      <xdr:colOff>571500</xdr:colOff>
      <xdr:row>112</xdr:row>
      <xdr:rowOff>390525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764" y="38030604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116</xdr:row>
      <xdr:rowOff>57150</xdr:rowOff>
    </xdr:from>
    <xdr:to>
      <xdr:col>2</xdr:col>
      <xdr:colOff>571500</xdr:colOff>
      <xdr:row>116</xdr:row>
      <xdr:rowOff>419100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764" y="61490679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122</xdr:row>
      <xdr:rowOff>66675</xdr:rowOff>
    </xdr:from>
    <xdr:to>
      <xdr:col>2</xdr:col>
      <xdr:colOff>561975</xdr:colOff>
      <xdr:row>122</xdr:row>
      <xdr:rowOff>428625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62071704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119</xdr:row>
      <xdr:rowOff>76200</xdr:rowOff>
    </xdr:from>
    <xdr:to>
      <xdr:col>2</xdr:col>
      <xdr:colOff>561975</xdr:colOff>
      <xdr:row>119</xdr:row>
      <xdr:rowOff>438150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16932729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95</xdr:row>
      <xdr:rowOff>76200</xdr:rowOff>
    </xdr:from>
    <xdr:to>
      <xdr:col>2</xdr:col>
      <xdr:colOff>561975</xdr:colOff>
      <xdr:row>95</xdr:row>
      <xdr:rowOff>438150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32363229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79</xdr:row>
      <xdr:rowOff>85725</xdr:rowOff>
    </xdr:from>
    <xdr:to>
      <xdr:col>2</xdr:col>
      <xdr:colOff>561975</xdr:colOff>
      <xdr:row>79</xdr:row>
      <xdr:rowOff>447675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86093754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96</xdr:row>
      <xdr:rowOff>28575</xdr:rowOff>
    </xdr:from>
    <xdr:to>
      <xdr:col>2</xdr:col>
      <xdr:colOff>572262</xdr:colOff>
      <xdr:row>96</xdr:row>
      <xdr:rowOff>546735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7664" y="11170104"/>
          <a:ext cx="515112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52</xdr:row>
      <xdr:rowOff>28575</xdr:rowOff>
    </xdr:from>
    <xdr:to>
      <xdr:col>2</xdr:col>
      <xdr:colOff>498348</xdr:colOff>
      <xdr:row>52</xdr:row>
      <xdr:rowOff>546735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88894104"/>
          <a:ext cx="384048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56</xdr:row>
      <xdr:rowOff>28575</xdr:rowOff>
    </xdr:from>
    <xdr:to>
      <xdr:col>2</xdr:col>
      <xdr:colOff>504444</xdr:colOff>
      <xdr:row>56</xdr:row>
      <xdr:rowOff>546735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93466104"/>
          <a:ext cx="390144" cy="518160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118</xdr:row>
      <xdr:rowOff>28575</xdr:rowOff>
    </xdr:from>
    <xdr:to>
      <xdr:col>2</xdr:col>
      <xdr:colOff>468630</xdr:colOff>
      <xdr:row>118</xdr:row>
      <xdr:rowOff>546735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864" y="142043604"/>
          <a:ext cx="335280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121</xdr:row>
      <xdr:rowOff>47625</xdr:rowOff>
    </xdr:from>
    <xdr:to>
      <xdr:col>2</xdr:col>
      <xdr:colOff>492252</xdr:colOff>
      <xdr:row>121</xdr:row>
      <xdr:rowOff>565785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139205154"/>
          <a:ext cx="377952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27</xdr:row>
      <xdr:rowOff>47625</xdr:rowOff>
    </xdr:from>
    <xdr:to>
      <xdr:col>2</xdr:col>
      <xdr:colOff>498348</xdr:colOff>
      <xdr:row>27</xdr:row>
      <xdr:rowOff>565785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814" y="211214154"/>
          <a:ext cx="384048" cy="518160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104</xdr:row>
      <xdr:rowOff>57150</xdr:rowOff>
    </xdr:from>
    <xdr:to>
      <xdr:col>2</xdr:col>
      <xdr:colOff>561975</xdr:colOff>
      <xdr:row>104</xdr:row>
      <xdr:rowOff>533400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6239" y="87208179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190500</xdr:colOff>
      <xdr:row>75</xdr:row>
      <xdr:rowOff>31640</xdr:rowOff>
    </xdr:from>
    <xdr:to>
      <xdr:col>2</xdr:col>
      <xdr:colOff>495300</xdr:colOff>
      <xdr:row>75</xdr:row>
      <xdr:rowOff>557158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1014" y="133474169"/>
          <a:ext cx="304800" cy="525518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89</xdr:row>
      <xdr:rowOff>57150</xdr:rowOff>
    </xdr:from>
    <xdr:to>
      <xdr:col>2</xdr:col>
      <xdr:colOff>552450</xdr:colOff>
      <xdr:row>89</xdr:row>
      <xdr:rowOff>504825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9" y="74063679"/>
          <a:ext cx="447675" cy="447675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97</xdr:row>
      <xdr:rowOff>66675</xdr:rowOff>
    </xdr:from>
    <xdr:to>
      <xdr:col>2</xdr:col>
      <xdr:colOff>481584</xdr:colOff>
      <xdr:row>97</xdr:row>
      <xdr:rowOff>523875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914" y="219234204"/>
          <a:ext cx="329184" cy="457200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17</xdr:row>
      <xdr:rowOff>28575</xdr:rowOff>
    </xdr:from>
    <xdr:to>
      <xdr:col>2</xdr:col>
      <xdr:colOff>571500</xdr:colOff>
      <xdr:row>17</xdr:row>
      <xdr:rowOff>504825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764" y="4312104"/>
          <a:ext cx="476250" cy="476250"/>
        </a:xfrm>
        <a:prstGeom prst="rect">
          <a:avLst/>
        </a:prstGeom>
      </xdr:spPr>
    </xdr:pic>
    <xdr:clientData/>
  </xdr:twoCellAnchor>
  <xdr:twoCellAnchor>
    <xdr:from>
      <xdr:col>2</xdr:col>
      <xdr:colOff>104775</xdr:colOff>
      <xdr:row>93</xdr:row>
      <xdr:rowOff>28575</xdr:rowOff>
    </xdr:from>
    <xdr:to>
      <xdr:col>2</xdr:col>
      <xdr:colOff>523875</xdr:colOff>
      <xdr:row>93</xdr:row>
      <xdr:rowOff>504825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9" y="106610604"/>
          <a:ext cx="419100" cy="476250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77</xdr:row>
      <xdr:rowOff>38100</xdr:rowOff>
    </xdr:from>
    <xdr:to>
      <xdr:col>2</xdr:col>
      <xdr:colOff>475488</xdr:colOff>
      <xdr:row>77</xdr:row>
      <xdr:rowOff>556260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914" y="132909129"/>
          <a:ext cx="323088" cy="518160"/>
        </a:xfrm>
        <a:prstGeom prst="rect">
          <a:avLst/>
        </a:prstGeom>
      </xdr:spPr>
    </xdr:pic>
    <xdr:clientData/>
  </xdr:twoCellAnchor>
  <xdr:twoCellAnchor>
    <xdr:from>
      <xdr:col>2</xdr:col>
      <xdr:colOff>156484</xdr:colOff>
      <xdr:row>78</xdr:row>
      <xdr:rowOff>29936</xdr:rowOff>
    </xdr:from>
    <xdr:to>
      <xdr:col>2</xdr:col>
      <xdr:colOff>549676</xdr:colOff>
      <xdr:row>78</xdr:row>
      <xdr:rowOff>548096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998" y="236342465"/>
          <a:ext cx="393192" cy="518160"/>
        </a:xfrm>
        <a:prstGeom prst="rect">
          <a:avLst/>
        </a:prstGeom>
      </xdr:spPr>
    </xdr:pic>
    <xdr:clientData/>
  </xdr:twoCellAnchor>
  <xdr:twoCellAnchor>
    <xdr:from>
      <xdr:col>2</xdr:col>
      <xdr:colOff>118389</xdr:colOff>
      <xdr:row>106</xdr:row>
      <xdr:rowOff>102800</xdr:rowOff>
    </xdr:from>
    <xdr:to>
      <xdr:col>2</xdr:col>
      <xdr:colOff>594639</xdr:colOff>
      <xdr:row>106</xdr:row>
      <xdr:rowOff>464750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903" y="243273329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139104</xdr:colOff>
      <xdr:row>10</xdr:row>
      <xdr:rowOff>30240</xdr:rowOff>
    </xdr:from>
    <xdr:to>
      <xdr:col>2</xdr:col>
      <xdr:colOff>556680</xdr:colOff>
      <xdr:row>10</xdr:row>
      <xdr:rowOff>548400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618" y="255773769"/>
          <a:ext cx="417576" cy="51816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98</xdr:row>
      <xdr:rowOff>139700</xdr:rowOff>
    </xdr:from>
    <xdr:to>
      <xdr:col>2</xdr:col>
      <xdr:colOff>590550</xdr:colOff>
      <xdr:row>98</xdr:row>
      <xdr:rowOff>501650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38213900"/>
          <a:ext cx="476250" cy="361950"/>
        </a:xfrm>
        <a:prstGeom prst="rect">
          <a:avLst/>
        </a:prstGeom>
      </xdr:spPr>
    </xdr:pic>
    <xdr:clientData/>
  </xdr:twoCellAnchor>
  <xdr:twoCellAnchor>
    <xdr:from>
      <xdr:col>2</xdr:col>
      <xdr:colOff>139700</xdr:colOff>
      <xdr:row>84</xdr:row>
      <xdr:rowOff>88900</xdr:rowOff>
    </xdr:from>
    <xdr:to>
      <xdr:col>2</xdr:col>
      <xdr:colOff>590804</xdr:colOff>
      <xdr:row>84</xdr:row>
      <xdr:rowOff>546100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40449100"/>
          <a:ext cx="451104" cy="457200"/>
        </a:xfrm>
        <a:prstGeom prst="rect">
          <a:avLst/>
        </a:prstGeom>
      </xdr:spPr>
    </xdr:pic>
    <xdr:clientData/>
  </xdr:twoCellAnchor>
  <xdr:twoCellAnchor>
    <xdr:from>
      <xdr:col>2</xdr:col>
      <xdr:colOff>139700</xdr:colOff>
      <xdr:row>111</xdr:row>
      <xdr:rowOff>88900</xdr:rowOff>
    </xdr:from>
    <xdr:to>
      <xdr:col>2</xdr:col>
      <xdr:colOff>560324</xdr:colOff>
      <xdr:row>111</xdr:row>
      <xdr:rowOff>546100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42735100"/>
          <a:ext cx="420624" cy="457200"/>
        </a:xfrm>
        <a:prstGeom prst="rect">
          <a:avLst/>
        </a:prstGeom>
      </xdr:spPr>
    </xdr:pic>
    <xdr:clientData/>
  </xdr:twoCellAnchor>
  <xdr:twoCellAnchor>
    <xdr:from>
      <xdr:col>2</xdr:col>
      <xdr:colOff>130628</xdr:colOff>
      <xdr:row>101</xdr:row>
      <xdr:rowOff>21771</xdr:rowOff>
    </xdr:from>
    <xdr:to>
      <xdr:col>2</xdr:col>
      <xdr:colOff>517724</xdr:colOff>
      <xdr:row>101</xdr:row>
      <xdr:rowOff>555171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244395171"/>
          <a:ext cx="387096" cy="533400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72</xdr:row>
      <xdr:rowOff>27214</xdr:rowOff>
    </xdr:from>
    <xdr:to>
      <xdr:col>2</xdr:col>
      <xdr:colOff>584345</xdr:colOff>
      <xdr:row>72</xdr:row>
      <xdr:rowOff>560614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57" y="244972114"/>
          <a:ext cx="475488" cy="533400"/>
        </a:xfrm>
        <a:prstGeom prst="rect">
          <a:avLst/>
        </a:prstGeom>
      </xdr:spPr>
    </xdr:pic>
    <xdr:clientData/>
  </xdr:twoCellAnchor>
  <xdr:twoCellAnchor>
    <xdr:from>
      <xdr:col>2</xdr:col>
      <xdr:colOff>125189</xdr:colOff>
      <xdr:row>57</xdr:row>
      <xdr:rowOff>65316</xdr:rowOff>
    </xdr:from>
    <xdr:to>
      <xdr:col>2</xdr:col>
      <xdr:colOff>582389</xdr:colOff>
      <xdr:row>57</xdr:row>
      <xdr:rowOff>479844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989" y="246724716"/>
          <a:ext cx="457200" cy="414528"/>
        </a:xfrm>
        <a:prstGeom prst="rect">
          <a:avLst/>
        </a:prstGeom>
      </xdr:spPr>
    </xdr:pic>
    <xdr:clientData/>
  </xdr:twoCellAnchor>
  <xdr:twoCellAnchor>
    <xdr:from>
      <xdr:col>2</xdr:col>
      <xdr:colOff>125189</xdr:colOff>
      <xdr:row>33</xdr:row>
      <xdr:rowOff>65316</xdr:rowOff>
    </xdr:from>
    <xdr:to>
      <xdr:col>2</xdr:col>
      <xdr:colOff>503141</xdr:colOff>
      <xdr:row>33</xdr:row>
      <xdr:rowOff>522516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989" y="247296216"/>
          <a:ext cx="377952" cy="457200"/>
        </a:xfrm>
        <a:prstGeom prst="rect">
          <a:avLst/>
        </a:prstGeom>
      </xdr:spPr>
    </xdr:pic>
    <xdr:clientData/>
  </xdr:twoCellAnchor>
  <xdr:twoCellAnchor>
    <xdr:from>
      <xdr:col>2</xdr:col>
      <xdr:colOff>125189</xdr:colOff>
      <xdr:row>109</xdr:row>
      <xdr:rowOff>65316</xdr:rowOff>
    </xdr:from>
    <xdr:to>
      <xdr:col>2</xdr:col>
      <xdr:colOff>567149</xdr:colOff>
      <xdr:row>109</xdr:row>
      <xdr:rowOff>522516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989" y="247867716"/>
          <a:ext cx="441960" cy="457200"/>
        </a:xfrm>
        <a:prstGeom prst="rect">
          <a:avLst/>
        </a:prstGeom>
      </xdr:spPr>
    </xdr:pic>
    <xdr:clientData/>
  </xdr:twoCellAnchor>
  <xdr:twoCellAnchor>
    <xdr:from>
      <xdr:col>2</xdr:col>
      <xdr:colOff>125189</xdr:colOff>
      <xdr:row>61</xdr:row>
      <xdr:rowOff>65316</xdr:rowOff>
    </xdr:from>
    <xdr:to>
      <xdr:col>2</xdr:col>
      <xdr:colOff>582389</xdr:colOff>
      <xdr:row>61</xdr:row>
      <xdr:rowOff>464604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989" y="249010716"/>
          <a:ext cx="457200" cy="399288"/>
        </a:xfrm>
        <a:prstGeom prst="rect">
          <a:avLst/>
        </a:prstGeom>
      </xdr:spPr>
    </xdr:pic>
    <xdr:clientData/>
  </xdr:twoCellAnchor>
  <xdr:twoCellAnchor>
    <xdr:from>
      <xdr:col>2</xdr:col>
      <xdr:colOff>108860</xdr:colOff>
      <xdr:row>107</xdr:row>
      <xdr:rowOff>76202</xdr:rowOff>
    </xdr:from>
    <xdr:to>
      <xdr:col>2</xdr:col>
      <xdr:colOff>374036</xdr:colOff>
      <xdr:row>107</xdr:row>
      <xdr:rowOff>533402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7" y="252450602"/>
          <a:ext cx="265176" cy="457200"/>
        </a:xfrm>
        <a:prstGeom prst="rect">
          <a:avLst/>
        </a:prstGeom>
      </xdr:spPr>
    </xdr:pic>
    <xdr:clientData/>
  </xdr:twoCellAnchor>
  <xdr:twoCellAnchor>
    <xdr:from>
      <xdr:col>2</xdr:col>
      <xdr:colOff>108860</xdr:colOff>
      <xdr:row>63</xdr:row>
      <xdr:rowOff>76202</xdr:rowOff>
    </xdr:from>
    <xdr:to>
      <xdr:col>2</xdr:col>
      <xdr:colOff>462428</xdr:colOff>
      <xdr:row>63</xdr:row>
      <xdr:rowOff>533402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7" y="254736602"/>
          <a:ext cx="353568" cy="457200"/>
        </a:xfrm>
        <a:prstGeom prst="rect">
          <a:avLst/>
        </a:prstGeom>
      </xdr:spPr>
    </xdr:pic>
    <xdr:clientData/>
  </xdr:twoCellAnchor>
  <xdr:twoCellAnchor>
    <xdr:from>
      <xdr:col>2</xdr:col>
      <xdr:colOff>108860</xdr:colOff>
      <xdr:row>32</xdr:row>
      <xdr:rowOff>76202</xdr:rowOff>
    </xdr:from>
    <xdr:to>
      <xdr:col>2</xdr:col>
      <xdr:colOff>566060</xdr:colOff>
      <xdr:row>32</xdr:row>
      <xdr:rowOff>533402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7" y="255308102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108</xdr:row>
      <xdr:rowOff>44450</xdr:rowOff>
    </xdr:from>
    <xdr:to>
      <xdr:col>2</xdr:col>
      <xdr:colOff>562610</xdr:colOff>
      <xdr:row>108</xdr:row>
      <xdr:rowOff>524510</xdr:rowOff>
    </xdr:to>
    <xdr:pic>
      <xdr:nvPicPr>
        <xdr:cNvPr id="4132" name="Picture 4131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26995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90</xdr:row>
      <xdr:rowOff>44450</xdr:rowOff>
    </xdr:from>
    <xdr:to>
      <xdr:col>2</xdr:col>
      <xdr:colOff>562610</xdr:colOff>
      <xdr:row>90</xdr:row>
      <xdr:rowOff>524510</xdr:rowOff>
    </xdr:to>
    <xdr:pic>
      <xdr:nvPicPr>
        <xdr:cNvPr id="4134" name="Picture 4133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32710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81</xdr:row>
      <xdr:rowOff>44450</xdr:rowOff>
    </xdr:from>
    <xdr:to>
      <xdr:col>2</xdr:col>
      <xdr:colOff>562610</xdr:colOff>
      <xdr:row>81</xdr:row>
      <xdr:rowOff>524510</xdr:rowOff>
    </xdr:to>
    <xdr:pic>
      <xdr:nvPicPr>
        <xdr:cNvPr id="4138" name="Picture 4137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44140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35</xdr:row>
      <xdr:rowOff>44450</xdr:rowOff>
    </xdr:from>
    <xdr:to>
      <xdr:col>2</xdr:col>
      <xdr:colOff>562610</xdr:colOff>
      <xdr:row>35</xdr:row>
      <xdr:rowOff>524510</xdr:rowOff>
    </xdr:to>
    <xdr:pic>
      <xdr:nvPicPr>
        <xdr:cNvPr id="4140" name="Picture 4139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49855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69</xdr:row>
      <xdr:rowOff>44450</xdr:rowOff>
    </xdr:from>
    <xdr:to>
      <xdr:col>2</xdr:col>
      <xdr:colOff>562610</xdr:colOff>
      <xdr:row>69</xdr:row>
      <xdr:rowOff>524510</xdr:rowOff>
    </xdr:to>
    <xdr:pic>
      <xdr:nvPicPr>
        <xdr:cNvPr id="4142" name="Picture 4141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55570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38</xdr:row>
      <xdr:rowOff>44450</xdr:rowOff>
    </xdr:from>
    <xdr:to>
      <xdr:col>2</xdr:col>
      <xdr:colOff>562610</xdr:colOff>
      <xdr:row>38</xdr:row>
      <xdr:rowOff>524510</xdr:rowOff>
    </xdr:to>
    <xdr:pic>
      <xdr:nvPicPr>
        <xdr:cNvPr id="4144" name="Picture 4143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61285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37</xdr:row>
      <xdr:rowOff>44450</xdr:rowOff>
    </xdr:from>
    <xdr:to>
      <xdr:col>2</xdr:col>
      <xdr:colOff>562610</xdr:colOff>
      <xdr:row>37</xdr:row>
      <xdr:rowOff>524510</xdr:rowOff>
    </xdr:to>
    <xdr:pic>
      <xdr:nvPicPr>
        <xdr:cNvPr id="4148" name="Picture 4147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72715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29</xdr:row>
      <xdr:rowOff>44450</xdr:rowOff>
    </xdr:from>
    <xdr:to>
      <xdr:col>2</xdr:col>
      <xdr:colOff>562610</xdr:colOff>
      <xdr:row>29</xdr:row>
      <xdr:rowOff>524510</xdr:rowOff>
    </xdr:to>
    <xdr:pic>
      <xdr:nvPicPr>
        <xdr:cNvPr id="4150" name="Picture 4149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67843000"/>
          <a:ext cx="480060" cy="48006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71</xdr:row>
      <xdr:rowOff>80010</xdr:rowOff>
    </xdr:from>
    <xdr:to>
      <xdr:col>2</xdr:col>
      <xdr:colOff>539750</xdr:colOff>
      <xdr:row>71</xdr:row>
      <xdr:rowOff>539750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690215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66</xdr:row>
      <xdr:rowOff>80010</xdr:rowOff>
    </xdr:from>
    <xdr:to>
      <xdr:col>2</xdr:col>
      <xdr:colOff>539750</xdr:colOff>
      <xdr:row>66</xdr:row>
      <xdr:rowOff>539750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695930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36</xdr:row>
      <xdr:rowOff>80010</xdr:rowOff>
    </xdr:from>
    <xdr:to>
      <xdr:col>2</xdr:col>
      <xdr:colOff>539750</xdr:colOff>
      <xdr:row>36</xdr:row>
      <xdr:rowOff>539750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701645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40</xdr:row>
      <xdr:rowOff>80010</xdr:rowOff>
    </xdr:from>
    <xdr:to>
      <xdr:col>2</xdr:col>
      <xdr:colOff>539750</xdr:colOff>
      <xdr:row>40</xdr:row>
      <xdr:rowOff>539750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707360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53</xdr:row>
      <xdr:rowOff>80010</xdr:rowOff>
    </xdr:from>
    <xdr:to>
      <xdr:col>2</xdr:col>
      <xdr:colOff>539750</xdr:colOff>
      <xdr:row>53</xdr:row>
      <xdr:rowOff>539750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713075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80010</xdr:colOff>
      <xdr:row>82</xdr:row>
      <xdr:rowOff>80010</xdr:rowOff>
    </xdr:from>
    <xdr:to>
      <xdr:col>2</xdr:col>
      <xdr:colOff>539750</xdr:colOff>
      <xdr:row>82</xdr:row>
      <xdr:rowOff>539750</xdr:rowOff>
    </xdr:to>
    <xdr:pic>
      <xdr:nvPicPr>
        <xdr:cNvPr id="4161" name="Picture 4160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27245056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67310</xdr:colOff>
      <xdr:row>54</xdr:row>
      <xdr:rowOff>60960</xdr:rowOff>
    </xdr:from>
    <xdr:to>
      <xdr:col>2</xdr:col>
      <xdr:colOff>527050</xdr:colOff>
      <xdr:row>54</xdr:row>
      <xdr:rowOff>520700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" y="27300301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67310</xdr:colOff>
      <xdr:row>30</xdr:row>
      <xdr:rowOff>60960</xdr:rowOff>
    </xdr:from>
    <xdr:to>
      <xdr:col>2</xdr:col>
      <xdr:colOff>527050</xdr:colOff>
      <xdr:row>30</xdr:row>
      <xdr:rowOff>520700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" y="27357451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67310</xdr:colOff>
      <xdr:row>91</xdr:row>
      <xdr:rowOff>60960</xdr:rowOff>
    </xdr:from>
    <xdr:to>
      <xdr:col>2</xdr:col>
      <xdr:colOff>527050</xdr:colOff>
      <xdr:row>91</xdr:row>
      <xdr:rowOff>520700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" y="27414601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67310</xdr:colOff>
      <xdr:row>39</xdr:row>
      <xdr:rowOff>60960</xdr:rowOff>
    </xdr:from>
    <xdr:to>
      <xdr:col>2</xdr:col>
      <xdr:colOff>527050</xdr:colOff>
      <xdr:row>39</xdr:row>
      <xdr:rowOff>520700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" y="274717510"/>
          <a:ext cx="459740" cy="459740"/>
        </a:xfrm>
        <a:prstGeom prst="rect">
          <a:avLst/>
        </a:prstGeom>
      </xdr:spPr>
    </xdr:pic>
    <xdr:clientData/>
  </xdr:twoCellAnchor>
  <xdr:twoCellAnchor>
    <xdr:from>
      <xdr:col>2</xdr:col>
      <xdr:colOff>74613</xdr:colOff>
      <xdr:row>103</xdr:row>
      <xdr:rowOff>55591</xdr:rowOff>
    </xdr:from>
    <xdr:to>
      <xdr:col>2</xdr:col>
      <xdr:colOff>649287</xdr:colOff>
      <xdr:row>103</xdr:row>
      <xdr:rowOff>430819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363" y="275283641"/>
          <a:ext cx="574674" cy="375228"/>
        </a:xfrm>
        <a:prstGeom prst="rect">
          <a:avLst/>
        </a:prstGeom>
      </xdr:spPr>
    </xdr:pic>
    <xdr:clientData/>
  </xdr:twoCellAnchor>
  <xdr:twoCellAnchor>
    <xdr:from>
      <xdr:col>2</xdr:col>
      <xdr:colOff>120651</xdr:colOff>
      <xdr:row>46</xdr:row>
      <xdr:rowOff>57150</xdr:rowOff>
    </xdr:from>
    <xdr:to>
      <xdr:col>2</xdr:col>
      <xdr:colOff>469901</xdr:colOff>
      <xdr:row>46</xdr:row>
      <xdr:rowOff>556079</xdr:rowOff>
    </xdr:to>
    <xdr:pic>
      <xdr:nvPicPr>
        <xdr:cNvPr id="4175" name="Picture 4174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1" y="3251200"/>
          <a:ext cx="349250" cy="498929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65</xdr:row>
      <xdr:rowOff>64407</xdr:rowOff>
    </xdr:from>
    <xdr:to>
      <xdr:col>2</xdr:col>
      <xdr:colOff>450850</xdr:colOff>
      <xdr:row>65</xdr:row>
      <xdr:rowOff>545193</xdr:rowOff>
    </xdr:to>
    <xdr:pic>
      <xdr:nvPicPr>
        <xdr:cNvPr id="4179" name="Picture 4178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258457"/>
          <a:ext cx="336550" cy="480786"/>
        </a:xfrm>
        <a:prstGeom prst="rect">
          <a:avLst/>
        </a:prstGeom>
      </xdr:spPr>
    </xdr:pic>
    <xdr:clientData/>
  </xdr:twoCellAnchor>
  <xdr:twoCellAnchor>
    <xdr:from>
      <xdr:col>2</xdr:col>
      <xdr:colOff>146050</xdr:colOff>
      <xdr:row>86</xdr:row>
      <xdr:rowOff>76200</xdr:rowOff>
    </xdr:from>
    <xdr:to>
      <xdr:col>2</xdr:col>
      <xdr:colOff>603250</xdr:colOff>
      <xdr:row>86</xdr:row>
      <xdr:rowOff>533400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276447250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146050</xdr:colOff>
      <xdr:row>83</xdr:row>
      <xdr:rowOff>76200</xdr:rowOff>
    </xdr:from>
    <xdr:to>
      <xdr:col>2</xdr:col>
      <xdr:colOff>603250</xdr:colOff>
      <xdr:row>83</xdr:row>
      <xdr:rowOff>533400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278161750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146050</xdr:colOff>
      <xdr:row>48</xdr:row>
      <xdr:rowOff>76200</xdr:rowOff>
    </xdr:from>
    <xdr:to>
      <xdr:col>2</xdr:col>
      <xdr:colOff>603250</xdr:colOff>
      <xdr:row>48</xdr:row>
      <xdr:rowOff>533400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283305250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146050</xdr:colOff>
      <xdr:row>49</xdr:row>
      <xdr:rowOff>76200</xdr:rowOff>
    </xdr:from>
    <xdr:to>
      <xdr:col>2</xdr:col>
      <xdr:colOff>603250</xdr:colOff>
      <xdr:row>49</xdr:row>
      <xdr:rowOff>533400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283876750"/>
          <a:ext cx="457200" cy="45720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43</xdr:row>
      <xdr:rowOff>31750</xdr:rowOff>
    </xdr:from>
    <xdr:to>
      <xdr:col>2</xdr:col>
      <xdr:colOff>603250</xdr:colOff>
      <xdr:row>43</xdr:row>
      <xdr:rowOff>552450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84403800"/>
          <a:ext cx="520700" cy="520700"/>
        </a:xfrm>
        <a:prstGeom prst="rect">
          <a:avLst/>
        </a:prstGeom>
      </xdr:spPr>
    </xdr:pic>
    <xdr:clientData/>
  </xdr:twoCellAnchor>
  <xdr:twoCellAnchor>
    <xdr:from>
      <xdr:col>2</xdr:col>
      <xdr:colOff>76200</xdr:colOff>
      <xdr:row>44</xdr:row>
      <xdr:rowOff>38100</xdr:rowOff>
    </xdr:from>
    <xdr:to>
      <xdr:col>2</xdr:col>
      <xdr:colOff>590550</xdr:colOff>
      <xdr:row>44</xdr:row>
      <xdr:rowOff>552450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4981650"/>
          <a:ext cx="514350" cy="51435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45</xdr:row>
      <xdr:rowOff>57150</xdr:rowOff>
    </xdr:from>
    <xdr:to>
      <xdr:col>2</xdr:col>
      <xdr:colOff>571500</xdr:colOff>
      <xdr:row>45</xdr:row>
      <xdr:rowOff>527050</xdr:rowOff>
    </xdr:to>
    <xdr:pic>
      <xdr:nvPicPr>
        <xdr:cNvPr id="4099" name="Picture 4098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" y="285572200"/>
          <a:ext cx="469900" cy="46990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62</xdr:row>
      <xdr:rowOff>19050</xdr:rowOff>
    </xdr:from>
    <xdr:to>
      <xdr:col>2</xdr:col>
      <xdr:colOff>609600</xdr:colOff>
      <xdr:row>62</xdr:row>
      <xdr:rowOff>546100</xdr:rowOff>
    </xdr:to>
    <xdr:pic>
      <xdr:nvPicPr>
        <xdr:cNvPr id="4101" name="Picture 4100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286105600"/>
          <a:ext cx="527050" cy="527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2609850</xdr:colOff>
          <xdr:row>1</xdr:row>
          <xdr:rowOff>104775</xdr:rowOff>
        </xdr:from>
        <xdr:to>
          <xdr:col>10</xdr:col>
          <xdr:colOff>628650</xdr:colOff>
          <xdr:row>3</xdr:row>
          <xdr:rowOff>95250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Clear To Do...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2</xdr:row>
          <xdr:rowOff>114300</xdr:rowOff>
        </xdr:from>
        <xdr:to>
          <xdr:col>7</xdr:col>
          <xdr:colOff>495300</xdr:colOff>
          <xdr:row>4</xdr:row>
          <xdr:rowOff>38100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Confirm PO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87086</xdr:colOff>
      <xdr:row>0</xdr:row>
      <xdr:rowOff>76199</xdr:rowOff>
    </xdr:from>
    <xdr:to>
      <xdr:col>0</xdr:col>
      <xdr:colOff>576943</xdr:colOff>
      <xdr:row>2</xdr:row>
      <xdr:rowOff>152399</xdr:rowOff>
    </xdr:to>
    <xdr:pic>
      <xdr:nvPicPr>
        <xdr:cNvPr id="2" name="Graphic 1" descr="Line arrow Slight curv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086" y="76199"/>
          <a:ext cx="489857" cy="5007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114300</xdr:colOff>
          <xdr:row>1</xdr:row>
          <xdr:rowOff>114300</xdr:rowOff>
        </xdr:from>
        <xdr:to>
          <xdr:col>7</xdr:col>
          <xdr:colOff>1752600</xdr:colOff>
          <xdr:row>3</xdr:row>
          <xdr:rowOff>190500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Packing List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876300</xdr:colOff>
          <xdr:row>7</xdr:row>
          <xdr:rowOff>152400</xdr:rowOff>
        </xdr:from>
        <xdr:to>
          <xdr:col>7</xdr:col>
          <xdr:colOff>1905000</xdr:colOff>
          <xdr:row>9</xdr:row>
          <xdr:rowOff>76200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8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 Shipping Plan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609600</xdr:colOff>
          <xdr:row>1</xdr:row>
          <xdr:rowOff>190500</xdr:rowOff>
        </xdr:from>
        <xdr:to>
          <xdr:col>6</xdr:col>
          <xdr:colOff>228600</xdr:colOff>
          <xdr:row>3</xdr:row>
          <xdr:rowOff>152400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8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Refresh &amp; Save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5</xdr:row>
          <xdr:rowOff>76200</xdr:rowOff>
        </xdr:from>
        <xdr:to>
          <xdr:col>6</xdr:col>
          <xdr:colOff>228600</xdr:colOff>
          <xdr:row>7</xdr:row>
          <xdr:rowOff>38100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8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End box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E6BA60-6FDF-445D-9B6F-645C3D3E6C97}" name="PriceHelp" displayName="PriceHelp" ref="J2:T3" insertRow="1" totalsRowShown="0" headerRowDxfId="78">
  <autoFilter ref="J2:T3" xr:uid="{E09A4E2E-3D32-406E-BE03-DCFBB0B45497}"/>
  <tableColumns count="11">
    <tableColumn id="1" xr3:uid="{38647D0A-E62D-4FE1-AF58-D86F425207F9}" name="SKU"/>
    <tableColumn id="2" xr3:uid="{5043498D-F1DE-4CC8-A4AF-B5839416E3F6}" name="SKUm"/>
    <tableColumn id="3" xr3:uid="{D65B646E-D6E8-4268-A283-94E521221D5E}" name="Price"/>
    <tableColumn id="4" xr3:uid="{E17DC033-7A40-4610-A3EE-56C2B7428A20}" name="Pricem"/>
    <tableColumn id="5" xr3:uid="{2F2C8531-4495-4FE3-9968-F312D686E89D}" name="Pricem Join" dataDxfId="77">
      <calculatedColumnFormula>IF(PriceHelp[[#This Row],[Pricem]]="n","",_xlfn.TEXTJOIN(" / ",TRUE,PriceHelp[[#This Row],[Pricem]],_xlfn.XLOOKUP(PriceHelp[[#This Row],[SKU]],#REF!,#REF!)))</calculatedColumnFormula>
    </tableColumn>
    <tableColumn id="6" xr3:uid="{BA1D3A28-902B-4C41-9117-F061CAAC98C6}" name="eBay Price"/>
    <tableColumn id="7" xr3:uid="{6AB788C9-57A7-4B58-8D52-B4A6EEF844E0}" name="EU Prices"/>
    <tableColumn id="8" xr3:uid="{2691DF75-F472-4B0A-9039-A11160DF3DC5}" name="PanEU Status"/>
    <tableColumn id="12" xr3:uid="{19DEC8D9-84A7-4914-B290-18D4DFAFB757}" name="PanEU Status Old" dataDxfId="76">
      <calculatedColumnFormula>EXTRACTITEMS(_xlfn.XLOOKUP(PriceHelp[[#This Row],[SKU]],#REF!,#REF!),2,"/")</calculatedColumnFormula>
    </tableColumn>
    <tableColumn id="11" xr3:uid="{61D2B22C-1EBD-4DCA-86A3-C83F940B6FBB}" name="PanEU Change" dataDxfId="75">
      <calculatedColumnFormula>IF(PriceHelp[[#This Row],[PanEU Status]]&lt;&gt;PriceHelp[[#This Row],[PanEU Status Old]],_xlfn.XLOOKUP(PriceHelp[[#This Row],[SKU]],#REF!,#REF!),"")</calculatedColumnFormula>
    </tableColumn>
    <tableColumn id="9" xr3:uid="{53879668-EF04-4F41-B721-6F11493D2645}" name="FBA Status" dataDxfId="74">
      <calculatedColumnFormula>_xlfn.TEXTJOIN(" / ",TRUE,_xlfn.XLOOKUP(PriceHelp[[#This Row],[SKU]],#REF!,#REF!),PriceHelp[[#This Row],[PanEU Status]])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A7FD7A-C273-4EDF-A1F9-D23E82360BE2}" name="CommandHelp" displayName="CommandHelp" ref="C2:E9" totalsRowShown="0" dataDxfId="73">
  <autoFilter ref="C2:E9" xr:uid="{4929CCD0-868E-47FA-AA21-4BAF79CC80E5}"/>
  <tableColumns count="3">
    <tableColumn id="1" xr3:uid="{C1EDE23B-35B0-40A1-BDA5-07BECA7C83FF}" name="Command" dataDxfId="72"/>
    <tableColumn id="2" xr3:uid="{99F7FD45-E2DE-4517-9B96-052D2F1E2402}" name="Description" dataDxfId="71"/>
    <tableColumn id="3" xr3:uid="{E8130FFB-D2B2-4AEE-A7E5-36900DDDCCF5}" name="Comments" dataDxfId="7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C7A525A-242B-4281-8AAF-C1431EF8F0D1}" name="ShippingSummary" displayName="ShippingSummary" ref="AW5:BC6" insertRow="1" totalsRowShown="0" headerRowDxfId="69" dataDxfId="68">
  <autoFilter ref="AW5:BC6" xr:uid="{DD85E109-1521-42E1-8782-292960CFA48A}"/>
  <tableColumns count="7">
    <tableColumn id="1" xr3:uid="{B881BC9B-CA6D-4FA7-8945-434F9A90B9E9}" name="SKU" dataDxfId="67"/>
    <tableColumn id="2" xr3:uid="{C759418A-2C63-4BE6-881A-9A42D584120E}" name="Supplier SKU" dataDxfId="66">
      <calculatedColumnFormula>_xlfn.XLOOKUP(ShippingSummary[[#This Row],[SKU]],#REF!,#REF!)</calculatedColumnFormula>
    </tableColumn>
    <tableColumn id="3" xr3:uid="{CAF84571-6149-4743-A37A-114CB3800B9E}" name="Title" dataDxfId="65">
      <calculatedColumnFormula>_xlfn.XLOOKUP(ShippingSummary[[#This Row],[SKU]],#REF!,#REF!)</calculatedColumnFormula>
    </tableColumn>
    <tableColumn id="4" xr3:uid="{A778F91F-EF09-4777-8629-F9BC4CFBEAFA}" name="FNSKU" dataDxfId="64">
      <calculatedColumnFormula>_xlfn.XLOOKUP(ShippingSummary[[#This Row],[SKU]],#REF!,#REF!)</calculatedColumnFormula>
    </tableColumn>
    <tableColumn id="5" xr3:uid="{6F8D9D66-9DB5-4D47-9156-FA23F0A47338}" name="Packaging" dataDxfId="63">
      <calculatedColumnFormula>_xlfn.XLOOKUP(ShippingSummary[[#This Row],[SKU]],#REF!,#REF!)</calculatedColumnFormula>
    </tableColumn>
    <tableColumn id="7" xr3:uid="{859A298E-634C-4197-AFF7-3984EF002748}" name="Qty" dataDxfId="62"/>
    <tableColumn id="8" xr3:uid="{3CAF6F20-3D55-4F69-AF97-4D846C9B6AFC}" name="Page" dataDxfId="61">
      <calculatedColumnFormula>IF(ROW(ShippingSummary[[#This Row],[SKU]])-ROW(ShippingSummary[[#Headers],[SKU]])=1,1,CEILING((SUM(INDEX(ShippingSummary[Qty],1):ShippingSummary[[#This Row],[Qty]])-ShippingSummary[[#This Row],[Qty]])/24,1))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5C9B99A-BADB-40E6-A2CD-A9DF49333B41}" name="ShippingSummarySort" displayName="ShippingSummarySort" ref="AO5:AQ6" insertRow="1" totalsRowShown="0" headerRowDxfId="60" dataDxfId="59">
  <autoFilter ref="AO5:AQ6" xr:uid="{EC51D9FE-3030-40DB-BCF2-5194E3AEFA6A}"/>
  <tableColumns count="3">
    <tableColumn id="1" xr3:uid="{8C43258B-AF8C-40B0-AF07-25405C02B591}" name="SKU" dataDxfId="58"/>
    <tableColumn id="2" xr3:uid="{C213E03B-47FB-4A62-972D-4757E54EAD19}" name="Qty" dataDxfId="57"/>
    <tableColumn id="3" xr3:uid="{CC568374-F02D-4568-B164-DDED33385550}" name="Sorting Sequence" dataDxfId="56">
      <calculatedColumnFormula>TEXT(ShippingSummarySort[[#This Row],[SKU]],"0")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ED6A9D-C68C-47F5-94CA-442059C800CE}" name="PiquabooGO" displayName="PiquabooGO" ref="C5:N128" totalsRowShown="0" headerRowDxfId="55">
  <autoFilter ref="C5:N128" xr:uid="{715C0EC8-22D0-467D-9975-A6B5D144678A}"/>
  <tableColumns count="12">
    <tableColumn id="1" xr3:uid="{C91D9EF6-D330-468C-AB8B-BAD6F5451543}" name="Image" dataDxfId="54"/>
    <tableColumn id="2" xr3:uid="{48934BB1-380A-4C01-ABAD-603ED274A3B7}" name="Link" dataDxfId="53">
      <calculatedColumnFormula>HYPERLINK("https://www.amazon."&amp;$D$3&amp;"/dp/"&amp;PiquabooGO[[#This Row],[ASIN]],"link")</calculatedColumnFormula>
    </tableColumn>
    <tableColumn id="3" xr3:uid="{DB6CF024-540B-4293-89F0-F677800EEC11}" name="SKU" dataDxfId="52" dataCellStyle="Hyperlink"/>
    <tableColumn id="4" xr3:uid="{8736E24E-F61C-44AE-A6A2-004CB00EB8D5}" name="Parent SKU" dataDxfId="51"/>
    <tableColumn id="11" xr3:uid="{6D7A1F72-0527-4400-AD5E-DBC83B9A4D69}" name="Category" dataDxfId="50"/>
    <tableColumn id="6" xr3:uid="{94490097-DEE9-47C0-B92B-8997684123DE}" name="FNSKU" dataDxfId="49"/>
    <tableColumn id="7" xr3:uid="{5418A057-7031-4BCB-936D-4E411079FBC0}" name="ASIN" dataDxfId="48"/>
    <tableColumn id="8" xr3:uid="{5BCA8837-1A69-4787-A30A-DE414D2C642A}" name="EAN" dataDxfId="47"/>
    <tableColumn id="9" xr3:uid="{9E58E9DF-B90E-4E0E-9681-49DD5BBE1A4E}" name="Piquaboo EAN" dataDxfId="46"/>
    <tableColumn id="12" xr3:uid="{2F85441B-C0A8-43D2-86F2-CC3291E633B4}" name="TOTAL" dataDxfId="45"/>
    <tableColumn id="13" xr3:uid="{401DA758-0E93-4306-89F9-30A4A6319024}" name="Comments" dataDxfId="44"/>
    <tableColumn id="14" xr3:uid="{7266AC8F-AD12-403B-B625-A3BFC8B26EA7}" name="Title" dataDxfId="43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074CB6E-7F9B-42AA-9B7C-B148A181920A}" name="Log" displayName="Log" ref="B6:E36" totalsRowShown="0" headerRowDxfId="41" dataDxfId="40">
  <autoFilter ref="B6:E36" xr:uid="{0AFB06E9-4168-4742-9CDA-5EB2B278EC16}">
    <filterColumn colId="0" hiddenButton="1"/>
    <filterColumn colId="1" hiddenButton="1"/>
    <filterColumn colId="2" hiddenButton="1"/>
    <filterColumn colId="3" hiddenButton="1"/>
  </autoFilter>
  <tableColumns count="4">
    <tableColumn id="1" xr3:uid="{4B4E83E7-5844-4006-AE5C-976C56EAB3E1}" name="Date" dataDxfId="39"/>
    <tableColumn id="2" xr3:uid="{1A305AC2-4A43-4CF4-9062-58F302D549A4}" name="Mkpl" dataDxfId="38"/>
    <tableColumn id="3" xr3:uid="{9EBD204C-9E66-4CFD-904B-B5FD62C128C5}" name="SKU" dataDxfId="37"/>
    <tableColumn id="4" xr3:uid="{57B4DCAA-C0F9-418A-9790-9291CC4073CC}" name="Action" dataDxfId="36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72D296-DF6F-4FE1-B9CB-3DA43DB660C2}" name="LogToDo" displayName="LogToDo" ref="I6:K7" totalsRowShown="0" headerRowDxfId="35" dataDxfId="34">
  <autoFilter ref="I6:K7" xr:uid="{B879158F-8516-46AF-8803-F77CBDF9A84F}">
    <filterColumn colId="0" hiddenButton="1"/>
    <filterColumn colId="1" hiddenButton="1"/>
    <filterColumn colId="2" hiddenButton="1"/>
  </autoFilter>
  <tableColumns count="3">
    <tableColumn id="1" xr3:uid="{8FE1AD03-7CF2-451B-81EB-6F8DAB5292A2}" name="SKU" dataDxfId="33"/>
    <tableColumn id="2" xr3:uid="{C30B0A47-A6F6-4AA6-BE42-D4D586425015}" name="Task" dataDxfId="32"/>
    <tableColumn id="3" xr3:uid="{EE2F716D-077C-45AD-B46C-5EF59373E6B2}" name="Done" dataDxfId="31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3AB98F-909D-426F-B882-595D71650C7D}" name="Packaging" displayName="Packaging" ref="B5:J55" totalsRowShown="0" headerRowDxfId="30" dataDxfId="29">
  <autoFilter ref="B5:J55" xr:uid="{0883C099-F24B-4DE9-A420-CB599C0FFA27}"/>
  <tableColumns count="9">
    <tableColumn id="1" xr3:uid="{26F7AC4E-C608-45D1-9483-B34A12BF3577}" name="Packaging" dataDxfId="28"/>
    <tableColumn id="2" xr3:uid="{59E58AD8-7241-4ED2-9A21-2EEF623D3A3F}" name="Packaging Type" dataDxfId="27"/>
    <tableColumn id="3" xr3:uid="{9A3F47F2-2211-4F3D-A5F5-EF4C26369F8B}" name="Dimensions" dataDxfId="26"/>
    <tableColumn id="4" xr3:uid="{77F4133E-089B-46BB-AB7C-3B4CDA2593FF}" name="Cost" dataDxfId="25"/>
    <tableColumn id="5" xr3:uid="{A7A491B1-A76D-4847-8998-A3D7AB3BCD7B}" name="Supplier" dataDxfId="24"/>
    <tableColumn id="7" xr3:uid="{AB471F05-9C03-4DF0-B64F-29DB7D57491F}" name="Supplier 2" dataDxfId="23"/>
    <tableColumn id="6" xr3:uid="{39C234AC-66C1-45C5-9FE5-1239E7A971D1}" name="Description" dataDxfId="22"/>
    <tableColumn id="8" xr3:uid="{DDAF151D-1C1C-4DD1-ADA4-3856F0BF0CD2}" name="Link" dataDxfId="21">
      <calculatedColumnFormula>HYPERLINK("https://www.ebay.co.uk/itm/Single-Wall-White-Postal-Packing-Cardboard-Boxes-Mailing-Packaging-Cartons/141570930866?ssPageName=STRK%3AMEBIDX%3AIT&amp;var=440712178079&amp;_trksid=p2057872.m2749.l2649","link")</calculatedColumnFormula>
    </tableColumn>
    <tableColumn id="9" xr3:uid="{EBD47360-BC75-4908-8DAC-4D469A9EEC90}" name="Qty" dataDxfId="20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97EFD7A-E2ED-496C-9B02-8A4C68869A4D}" name="PurchaseOrders" displayName="PurchaseOrders" ref="D7:H144" totalsRowShown="0" headerRowDxfId="17" dataDxfId="16">
  <autoFilter ref="D7:H144" xr:uid="{7B691075-1A8B-4296-AF24-ADC5ADA0DF1B}">
    <filterColumn colId="3">
      <filters>
        <filter val="10"/>
        <filter val="1000"/>
        <filter val="12"/>
        <filter val="120"/>
        <filter val="18"/>
        <filter val="200"/>
        <filter val="204"/>
        <filter val="24"/>
        <filter val="30"/>
        <filter val="300"/>
        <filter val="35"/>
        <filter val="3500"/>
        <filter val="40"/>
        <filter val="50"/>
        <filter val="52"/>
        <filter val="54"/>
        <filter val="6"/>
        <filter val="60"/>
        <filter val="600"/>
        <filter val="650"/>
        <filter val="66"/>
        <filter val="72"/>
        <filter val="80"/>
        <filter val="800"/>
        <filter val="84"/>
        <filter val="90"/>
        <filter val="99"/>
      </filters>
    </filterColumn>
  </autoFilter>
  <sortState xmlns:xlrd2="http://schemas.microsoft.com/office/spreadsheetml/2017/richdata2" ref="D42:H144">
    <sortCondition ref="E7:E144"/>
  </sortState>
  <tableColumns count="5">
    <tableColumn id="1" xr3:uid="{E90DA100-5EBB-4234-8179-C649890D7E2E}" name="Date" dataDxfId="15"/>
    <tableColumn id="2" xr3:uid="{024D3886-4B0C-4914-B874-9D3670F1CDF2}" name="Supplier" dataDxfId="14"/>
    <tableColumn id="3" xr3:uid="{ADE5AC9F-324E-445F-9F00-6F9DB6016ABE}" name="SKU" dataDxfId="13"/>
    <tableColumn id="4" xr3:uid="{03165B39-95DD-4CBD-B63D-A8DF37154967}" name="Qty" dataDxfId="12"/>
    <tableColumn id="5" xr3:uid="{F8FD450C-BB13-42A9-89D0-869A7008FC29}" name="Confirm" dataDxfId="11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0FE94F-E0D9-40A2-9514-C69AAD11A851}" name="Packing" displayName="Packing" ref="B12:H13" totalsRowShown="0" headerRowDxfId="8" dataDxfId="7">
  <autoFilter ref="B12:H13" xr:uid="{8657D978-063E-4914-AABA-02F014A05B36}"/>
  <tableColumns count="7">
    <tableColumn id="1" xr3:uid="{307A3D54-8382-4A0A-97F7-C53076637F12}" name="Title" dataDxfId="6">
      <calculatedColumnFormula>IF(Packing[[#This Row],[FNSKU]]="","",_xlfn.XLOOKUP(Packing[[#This Row],[FNSKU]],#REF!,#REF!))</calculatedColumnFormula>
    </tableColumn>
    <tableColumn id="2" xr3:uid="{8837C783-C77E-444E-9660-6A0DD26AAD3B}" name="SKU" dataDxfId="5">
      <calculatedColumnFormula>IF(Packing[[#This Row],[FNSKU]]="","",_xlfn.XLOOKUP(Packing[[#This Row],[FNSKU]],#REF!,#REF!))</calculatedColumnFormula>
    </tableColumn>
    <tableColumn id="3" xr3:uid="{11219D6B-DF0C-4B0C-875A-4D5548714101}" name="FNSKU" dataDxfId="4">
      <calculatedColumnFormula>_xlfn.SINGLE(IF(Packing[[#This Row],[   Search]]="","",_xlfn.XLOOKUP("*"&amp;Packing[[#This Row],[   Search]],#REF!,#REF!,_xlfn.XLOOKUP("*"&amp;Packing[[#This Row],[   Search]]&amp;"*","x"&amp;#REF!,#REF!,,2),2)))</calculatedColumnFormula>
    </tableColumn>
    <tableColumn id="4" xr3:uid="{3CD6AB2F-0C76-46B8-A9E3-C20D86784E24}" name="Qty" dataDxfId="3">
      <calculatedColumnFormula>IF(Packing[[#This Row],[FNSKU]]="","",1)</calculatedColumnFormula>
    </tableColumn>
    <tableColumn id="5" xr3:uid="{C661430A-779A-437E-BEAF-271068C447AD}" name="End Box" dataDxfId="2"/>
    <tableColumn id="7" xr3:uid="{D4EA79CF-5E43-4286-958C-F04D94B4FF17}" name="BOX" dataDxfId="1">
      <calculatedColumnFormula>IF(OR(COUNTIF(INDEX(Packing[End Box],1):Packing[[#This Row],[End Box]],"x")=0,ROW(Packing[[#This Row],[End Box]])-ROW(Packing[[#Headers],[End Box]])=1),1,COUNTIF(INDEX(Packing[End Box],1):OFFSET(Packing[[#This Row],[End Box]],-1,0),"x")+1)</calculatedColumnFormula>
    </tableColumn>
    <tableColumn id="8" xr3:uid="{3DF0795F-C5D9-45D1-9D39-730D5DE53FB0}" name="   Search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9.xml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7D80-1B59-487B-8521-32AFCE5630CE}">
  <sheetPr codeName="GO01">
    <tabColor rgb="FFEBD18D"/>
  </sheetPr>
  <dimension ref="A1"/>
  <sheetViews>
    <sheetView showGridLines="0" showRowColHeaders="0" workbookViewId="0">
      <selection activeCell="M13" sqref="M1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0]!Dashboard.PiquabooGo">
                <anchor moveWithCells="1" sizeWithCells="1">
                  <from>
                    <xdr:col>1</xdr:col>
                    <xdr:colOff>571500</xdr:colOff>
                    <xdr:row>5</xdr:row>
                    <xdr:rowOff>114300</xdr:rowOff>
                  </from>
                  <to>
                    <xdr:col>4</xdr:col>
                    <xdr:colOff>533400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0]!ListingMode">
                <anchor moveWithCells="1" sizeWithCells="1">
                  <from>
                    <xdr:col>1</xdr:col>
                    <xdr:colOff>609600</xdr:colOff>
                    <xdr:row>24</xdr:row>
                    <xdr:rowOff>76200</xdr:rowOff>
                  </from>
                  <to>
                    <xdr:col>4</xdr:col>
                    <xdr:colOff>571500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0]!PackingMode">
                <anchor moveWithCells="1" sizeWithCells="1">
                  <from>
                    <xdr:col>1</xdr:col>
                    <xdr:colOff>571500</xdr:colOff>
                    <xdr:row>11</xdr:row>
                    <xdr:rowOff>76200</xdr:rowOff>
                  </from>
                  <to>
                    <xdr:col>4</xdr:col>
                    <xdr:colOff>533400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0]!RefreshPiquabooLite">
                <anchor moveWithCells="1" sizeWithCells="1">
                  <from>
                    <xdr:col>8</xdr:col>
                    <xdr:colOff>142875</xdr:colOff>
                    <xdr:row>5</xdr:row>
                    <xdr:rowOff>95250</xdr:rowOff>
                  </from>
                  <to>
                    <xdr:col>10</xdr:col>
                    <xdr:colOff>361950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3CB1-24AA-4078-8B09-E9870B64BB81}">
  <sheetPr codeName="GOHelp">
    <tabColor rgb="FFE8DDDD"/>
    <pageSetUpPr fitToPage="1"/>
  </sheetPr>
  <dimension ref="C1:BZ306"/>
  <sheetViews>
    <sheetView workbookViewId="0"/>
  </sheetViews>
  <sheetFormatPr defaultRowHeight="15"/>
  <cols>
    <col min="3" max="3" width="11" customWidth="1"/>
    <col min="4" max="4" width="20.5703125" customWidth="1"/>
    <col min="5" max="5" width="35.5703125" customWidth="1"/>
    <col min="25" max="26" width="10" bestFit="1" customWidth="1"/>
    <col min="32" max="33" width="9" style="41"/>
    <col min="42" max="42" width="10" customWidth="1"/>
    <col min="43" max="43" width="9.5703125" customWidth="1"/>
    <col min="45" max="45" width="9" style="7"/>
    <col min="46" max="47" width="9" style="4"/>
    <col min="49" max="49" width="9" style="6"/>
    <col min="50" max="50" width="13" style="6" customWidth="1"/>
    <col min="51" max="51" width="27.5703125" style="6" customWidth="1"/>
    <col min="52" max="56" width="9" style="6"/>
    <col min="60" max="60" width="9" style="6"/>
    <col min="68" max="71" width="9" style="9"/>
    <col min="77" max="78" width="9" style="6"/>
  </cols>
  <sheetData>
    <row r="1" spans="3:78">
      <c r="X1" s="48" t="s">
        <v>340</v>
      </c>
      <c r="AF1" s="5"/>
      <c r="AG1" s="5"/>
      <c r="AS1"/>
      <c r="AT1"/>
      <c r="AU1"/>
      <c r="AW1"/>
      <c r="AX1"/>
      <c r="AY1"/>
      <c r="AZ1"/>
      <c r="BA1"/>
      <c r="BB1"/>
      <c r="BC1"/>
      <c r="BD1"/>
      <c r="BH1"/>
      <c r="BP1"/>
      <c r="BQ1"/>
      <c r="BR1"/>
      <c r="BS1"/>
      <c r="BY1"/>
      <c r="BZ1"/>
    </row>
    <row r="2" spans="3:78" ht="30" customHeight="1">
      <c r="C2" t="s">
        <v>303</v>
      </c>
      <c r="D2" t="s">
        <v>304</v>
      </c>
      <c r="E2" t="s">
        <v>308</v>
      </c>
      <c r="J2" s="1" t="s">
        <v>1</v>
      </c>
      <c r="K2" s="1" t="s">
        <v>295</v>
      </c>
      <c r="L2" s="1" t="s">
        <v>296</v>
      </c>
      <c r="M2" s="1" t="s">
        <v>297</v>
      </c>
      <c r="N2" s="1" t="s">
        <v>298</v>
      </c>
      <c r="O2" s="1" t="s">
        <v>279</v>
      </c>
      <c r="P2" s="1" t="s">
        <v>280</v>
      </c>
      <c r="Q2" s="1" t="s">
        <v>299</v>
      </c>
      <c r="R2" s="1" t="s">
        <v>491</v>
      </c>
      <c r="S2" s="1" t="s">
        <v>492</v>
      </c>
      <c r="T2" s="1" t="s">
        <v>278</v>
      </c>
      <c r="X2" s="47" t="s">
        <v>341</v>
      </c>
      <c r="AF2" s="5"/>
      <c r="AG2" s="5"/>
      <c r="AS2"/>
      <c r="AT2"/>
      <c r="AU2"/>
      <c r="AW2"/>
      <c r="AX2"/>
      <c r="AY2"/>
      <c r="AZ2"/>
      <c r="BA2"/>
      <c r="BB2"/>
      <c r="BC2"/>
      <c r="BD2"/>
      <c r="BH2"/>
      <c r="BP2"/>
      <c r="BQ2"/>
      <c r="BR2"/>
      <c r="BS2"/>
      <c r="BY2"/>
      <c r="BZ2"/>
    </row>
    <row r="3" spans="3:78" ht="45" customHeight="1" thickBot="1">
      <c r="C3" s="35" t="s">
        <v>305</v>
      </c>
      <c r="D3" s="35" t="s">
        <v>311</v>
      </c>
      <c r="E3" s="35" t="s">
        <v>309</v>
      </c>
      <c r="N3" s="27"/>
      <c r="R3" s="27"/>
      <c r="S3" s="27"/>
      <c r="T3" s="27"/>
      <c r="X3" s="39" t="s">
        <v>312</v>
      </c>
      <c r="Y3" s="40" t="s">
        <v>314</v>
      </c>
      <c r="Z3" s="40" t="s">
        <v>315</v>
      </c>
      <c r="AA3" s="40" t="s">
        <v>316</v>
      </c>
      <c r="AB3" s="40" t="s">
        <v>317</v>
      </c>
      <c r="AF3" s="5"/>
      <c r="AG3" s="5"/>
      <c r="AO3" s="39" t="s">
        <v>494</v>
      </c>
      <c r="AS3"/>
      <c r="AT3"/>
      <c r="AU3"/>
      <c r="AW3"/>
      <c r="AX3"/>
      <c r="AY3"/>
      <c r="AZ3"/>
      <c r="BA3"/>
      <c r="BB3"/>
      <c r="BC3"/>
      <c r="BD3"/>
      <c r="BH3" s="39" t="s">
        <v>342</v>
      </c>
      <c r="BK3" s="39" t="s">
        <v>539</v>
      </c>
      <c r="BL3" s="39" t="s">
        <v>540</v>
      </c>
      <c r="BP3" s="39" t="s">
        <v>371</v>
      </c>
      <c r="BQ3"/>
      <c r="BR3" s="106" t="s">
        <v>1</v>
      </c>
      <c r="BS3" s="106" t="s">
        <v>296</v>
      </c>
      <c r="BY3" s="39" t="s">
        <v>370</v>
      </c>
      <c r="BZ3"/>
    </row>
    <row r="4" spans="3:78" ht="45" customHeight="1">
      <c r="C4" s="35" t="s">
        <v>306</v>
      </c>
      <c r="D4" s="35" t="s">
        <v>319</v>
      </c>
      <c r="E4" s="35" t="s">
        <v>310</v>
      </c>
      <c r="X4" s="38" t="s">
        <v>313</v>
      </c>
      <c r="Y4" s="37" t="e">
        <f>GO21_LastUpdateAmazonSales+1</f>
        <v>#REF!</v>
      </c>
      <c r="Z4" s="37">
        <f ca="1">TODAY()-1</f>
        <v>44672</v>
      </c>
      <c r="AA4" s="36" t="e">
        <f ca="1">GOHelp_AmazonSalesTo-GOHelp_AmazonSalesFrom</f>
        <v>#REF!</v>
      </c>
      <c r="AB4" s="36" t="e" cm="1">
        <f t="array" aca="1" ref="AB4" ca="1">_xlfn.IFS(AA4&lt;0,"Up to Date",AA4&lt;=6,"Last 7 days",AA4&lt;=13,"Last 14 days",AA4&lt;=29,"Last 30 days",AA4&gt;29,"From "&amp;TEXT(GOHelp_AmazonSalesFrom,"d mmm")&amp;" to "&amp;TEXT(GOHelp_AmazonSalesTo,"d mmm"))</f>
        <v>#REF!</v>
      </c>
      <c r="AF4" s="23" t="s">
        <v>322</v>
      </c>
      <c r="AG4" s="23"/>
      <c r="AS4"/>
      <c r="AT4"/>
      <c r="AU4"/>
      <c r="AW4"/>
      <c r="AX4"/>
      <c r="AY4"/>
      <c r="AZ4"/>
      <c r="BA4"/>
      <c r="BB4"/>
      <c r="BC4"/>
      <c r="BD4"/>
      <c r="BH4" s="6" t="str" cm="1">
        <f t="array" ref="BH4:BH11">_xlfn._xlws.SORT(_xlfn.UNIQUE(PurchaseOrders[Supplier]))</f>
        <v>Ancient Wisdom</v>
      </c>
      <c r="BK4" s="5" t="str" cm="1">
        <f t="array" ref="BK4:BK14">_xlfn._xlws.SORT(_xlfn._xlws.FILTER(Packaging[Packaging],Packaging[Packaging Type]="external"))</f>
        <v>GMB-13x19</v>
      </c>
      <c r="BL4" s="5" t="str" cm="1">
        <f t="array" ref="BL4:BL15">_xlfn._xlws.SORT(_xlfn._xlws.FILTER(Packaging[Packaging],Packaging[Packaging Type]="filling"))</f>
        <v>BBL</v>
      </c>
      <c r="BP4" s="9" t="str" cm="1">
        <f t="array" ref="BP4">IFERROR(_xlfn._xlws.FILTER(#REF!,(#REF!&lt;&gt;"x")*(#REF!&lt;&gt;"")),"")</f>
        <v/>
      </c>
      <c r="BR4" s="9" t="e" cm="1">
        <f t="array" ref="BR4">IF(GO21_UKprices&lt;&gt;"MFN",_xlfn.ANCHORARRAY(BP4),_xlfn.ANCHORARRAY(BP4)&amp;"_m")</f>
        <v>#REF!</v>
      </c>
      <c r="BS4" s="9" t="str" cm="1">
        <f t="array" ref="BS4">IFERROR(_xlfn.XLOOKUP(_xlfn.ANCHORARRAY(BP4),#REF!,#REF!),"none")</f>
        <v>none</v>
      </c>
    </row>
    <row r="5" spans="3:78" ht="45" customHeight="1">
      <c r="C5" s="35" t="s">
        <v>307</v>
      </c>
      <c r="D5" s="35" t="s">
        <v>588</v>
      </c>
      <c r="E5" s="35" t="s">
        <v>493</v>
      </c>
      <c r="X5" s="36" t="s">
        <v>318</v>
      </c>
      <c r="Y5" s="37" t="e">
        <f>GO21_LastUpdateEBaySales+1</f>
        <v>#REF!</v>
      </c>
      <c r="Z5" s="37">
        <f ca="1">TODAY()-1</f>
        <v>44672</v>
      </c>
      <c r="AA5" s="36" t="e">
        <f ca="1">GOHelp_EbaySalesTo-GOHelp_EbaySalesFrom</f>
        <v>#REF!</v>
      </c>
      <c r="AB5" s="36" t="e" cm="1">
        <f t="array" aca="1" ref="AB5" ca="1">_xlfn.IFS(AA5&lt;0,"Up to date",AND(AA5&gt;0,AA5&lt;88),"Last 90 Days",TRUE,"Custom Dates - from "&amp;TEXT(GOHelp_EbaySalesFrom,"d mmm yy")&amp;" to "&amp;TEXT(GOHelp_EbaySalesTo,"d mmm yy"))</f>
        <v>#REF!</v>
      </c>
      <c r="AF5" s="23" t="s">
        <v>323</v>
      </c>
      <c r="AG5" s="23" t="s">
        <v>324</v>
      </c>
      <c r="AO5" s="35" t="s">
        <v>1</v>
      </c>
      <c r="AP5" s="35" t="s">
        <v>289</v>
      </c>
      <c r="AQ5" s="35" t="s">
        <v>496</v>
      </c>
      <c r="AS5"/>
      <c r="AT5"/>
      <c r="AU5"/>
      <c r="AW5" s="53" t="s">
        <v>1</v>
      </c>
      <c r="AX5" s="53" t="s">
        <v>5</v>
      </c>
      <c r="AY5" s="53" t="s">
        <v>4</v>
      </c>
      <c r="AZ5" s="53" t="s">
        <v>3</v>
      </c>
      <c r="BA5" s="53" t="s">
        <v>265</v>
      </c>
      <c r="BB5" s="53" t="s">
        <v>289</v>
      </c>
      <c r="BC5" s="53" t="s">
        <v>495</v>
      </c>
      <c r="BD5"/>
      <c r="BG5" s="6"/>
      <c r="BH5" t="str">
        <v>Cleopatra</v>
      </c>
      <c r="BK5" s="5" t="str">
        <v>GMB-15x18</v>
      </c>
      <c r="BL5" s="5" t="str">
        <v>MG66-A</v>
      </c>
      <c r="BO5" s="9"/>
      <c r="BS5"/>
      <c r="BX5" s="107" t="s">
        <v>1</v>
      </c>
      <c r="BY5" s="107" t="s">
        <v>296</v>
      </c>
      <c r="BZ5"/>
    </row>
    <row r="6" spans="3:78" ht="45" customHeight="1">
      <c r="C6" s="35" t="s">
        <v>300</v>
      </c>
      <c r="D6" s="35" t="e">
        <f ca="1">"Reports --&gt; Fulfilment by Amazon --&gt; All Orders. Rename as amz[.txt]."&amp;AB4&amp;"."</f>
        <v>#REF!</v>
      </c>
      <c r="E6" s="35" t="s">
        <v>320</v>
      </c>
      <c r="AF6" s="23" t="s">
        <v>325</v>
      </c>
      <c r="AG6" s="23" t="s">
        <v>260</v>
      </c>
      <c r="AO6" s="6"/>
      <c r="AP6" s="7"/>
      <c r="AQ6" s="6"/>
      <c r="AS6" s="108" cm="1">
        <f t="array" ref="AS6">_xlfn._xlws.SORT(ShippingSummarySort[Sorting Sequence])</f>
        <v>0</v>
      </c>
      <c r="AX6" s="7"/>
      <c r="AY6" s="4"/>
      <c r="AZ6" s="7"/>
      <c r="BA6" s="4"/>
      <c r="BB6" s="7"/>
      <c r="BC6" s="109"/>
      <c r="BD6"/>
      <c r="BG6" s="6"/>
      <c r="BH6" t="str">
        <v>Out of the Blue</v>
      </c>
      <c r="BK6" s="5" t="str">
        <v>PF-L</v>
      </c>
      <c r="BL6" s="5" t="str">
        <v>MG75-A</v>
      </c>
      <c r="BO6" s="9"/>
      <c r="BS6"/>
      <c r="BX6" s="6" t="e" cm="1">
        <f t="array" ref="BX6">_xlfn._xlws.FILTER(#REF!,#REF!&lt;&gt;"x")</f>
        <v>#REF!</v>
      </c>
      <c r="BY6" s="6" t="str" cm="1">
        <f t="array" ref="BY6">SUBSTITUTE(IFERROR(_xlfn.XLOOKUP(_xlfn.ANCHORARRAY(BX6),#REF!,#REF!),"none"),".",",")</f>
        <v>none</v>
      </c>
      <c r="BZ6"/>
    </row>
    <row r="7" spans="3:78" ht="45" customHeight="1">
      <c r="C7" s="35" t="s">
        <v>301</v>
      </c>
      <c r="D7" s="35" t="e">
        <f ca="1">"eBay--&gt;Sell--&gt;Orders--&gt;All Orders. "&amp;AB5&amp;"."</f>
        <v>#REF!</v>
      </c>
      <c r="E7" s="35" t="s">
        <v>674</v>
      </c>
      <c r="AF7" s="23" t="s">
        <v>326</v>
      </c>
      <c r="AG7" s="23" t="s">
        <v>327</v>
      </c>
      <c r="BH7" s="6" t="str">
        <v>Shared Earth</v>
      </c>
      <c r="BK7" s="5" t="str">
        <v>SB-large</v>
      </c>
      <c r="BL7" s="5" t="str">
        <v>PE</v>
      </c>
    </row>
    <row r="8" spans="3:78" ht="45" customHeight="1">
      <c r="C8" s="35" t="s">
        <v>321</v>
      </c>
      <c r="D8" s="35" t="s">
        <v>662</v>
      </c>
      <c r="E8" s="35"/>
      <c r="AF8" s="23" t="s">
        <v>328</v>
      </c>
      <c r="AG8" s="23" t="s">
        <v>329</v>
      </c>
      <c r="BH8" s="6" t="str">
        <v>Something Different</v>
      </c>
      <c r="BK8" s="5" t="str">
        <v>SB-small</v>
      </c>
      <c r="BL8" s="5" t="str">
        <v>PE-t</v>
      </c>
    </row>
    <row r="9" spans="3:78" ht="45" customHeight="1">
      <c r="C9" s="35" t="s">
        <v>302</v>
      </c>
      <c r="D9" s="35" t="s">
        <v>676</v>
      </c>
      <c r="E9" s="35"/>
      <c r="AF9" s="23" t="s">
        <v>330</v>
      </c>
      <c r="AG9" s="23" t="s">
        <v>331</v>
      </c>
      <c r="BH9" s="6" t="str">
        <v>Welink</v>
      </c>
      <c r="BK9" s="5" t="str">
        <v>WB-44</v>
      </c>
      <c r="BL9" s="5" t="str">
        <v>TL</v>
      </c>
    </row>
    <row r="10" spans="3:78">
      <c r="AF10" s="23" t="s">
        <v>332</v>
      </c>
      <c r="AG10" s="23" t="s">
        <v>324</v>
      </c>
      <c r="BH10" s="6" t="str">
        <v>Wurm</v>
      </c>
      <c r="BK10" s="5" t="str">
        <v>WB-55</v>
      </c>
      <c r="BL10" s="5" t="str">
        <v>TP66-A</v>
      </c>
    </row>
    <row r="11" spans="3:78">
      <c r="AF11" s="23" t="s">
        <v>333</v>
      </c>
      <c r="AG11" s="23" t="s">
        <v>334</v>
      </c>
      <c r="BH11" s="6">
        <v>0</v>
      </c>
      <c r="BK11" s="5" t="str">
        <v>WB-66</v>
      </c>
      <c r="BL11" s="5" t="str">
        <v>TP66-B</v>
      </c>
    </row>
    <row r="12" spans="3:78">
      <c r="AF12" s="23" t="s">
        <v>335</v>
      </c>
      <c r="AG12" s="23" t="s">
        <v>336</v>
      </c>
      <c r="BK12" s="5" t="str">
        <v>WB-75</v>
      </c>
      <c r="BL12" s="5" t="str">
        <v>TP66-C</v>
      </c>
    </row>
    <row r="13" spans="3:78">
      <c r="AF13" s="23" t="s">
        <v>337</v>
      </c>
      <c r="AG13" s="23"/>
      <c r="BK13" s="5" t="str">
        <v>WB-77</v>
      </c>
      <c r="BL13" s="5" t="str">
        <v>TP75-A</v>
      </c>
    </row>
    <row r="14" spans="3:78">
      <c r="AF14" s="23" t="s">
        <v>338</v>
      </c>
      <c r="AG14" s="23" t="s">
        <v>339</v>
      </c>
      <c r="BK14" s="5" t="str">
        <v>WMB-12x16</v>
      </c>
      <c r="BL14" s="5" t="str">
        <v>TP75-B</v>
      </c>
    </row>
    <row r="15" spans="3:78">
      <c r="AF15" s="42"/>
      <c r="AG15" s="42"/>
      <c r="BK15" s="5"/>
      <c r="BL15" s="5" t="str">
        <v>TP75-C</v>
      </c>
    </row>
    <row r="16" spans="3:78">
      <c r="AF16"/>
      <c r="AG16"/>
      <c r="BK16" s="5"/>
      <c r="BL16" s="5"/>
    </row>
    <row r="17" spans="32:64">
      <c r="AF17"/>
      <c r="AG17"/>
      <c r="BK17" s="5"/>
      <c r="BL17" s="5"/>
    </row>
    <row r="18" spans="32:64">
      <c r="AF18"/>
      <c r="AG18"/>
      <c r="BK18" s="5"/>
      <c r="BL18" s="5"/>
    </row>
    <row r="19" spans="32:64">
      <c r="AF19"/>
      <c r="AG19"/>
      <c r="BK19" s="5"/>
      <c r="BL19" s="5"/>
    </row>
    <row r="20" spans="32:64">
      <c r="AF20"/>
      <c r="AG20"/>
      <c r="BK20" s="5"/>
      <c r="BL20" s="5"/>
    </row>
    <row r="21" spans="32:64">
      <c r="AF21"/>
      <c r="AG21"/>
      <c r="BK21" s="5"/>
      <c r="BL21" s="5"/>
    </row>
    <row r="22" spans="32:64">
      <c r="AF22"/>
      <c r="AG22"/>
      <c r="BK22" s="5"/>
      <c r="BL22" s="5"/>
    </row>
    <row r="23" spans="32:64">
      <c r="AF23"/>
      <c r="AG23"/>
      <c r="BK23" s="5"/>
      <c r="BL23" s="5"/>
    </row>
    <row r="24" spans="32:64">
      <c r="AF24"/>
      <c r="AG24"/>
      <c r="BK24" s="5"/>
      <c r="BL24" s="5"/>
    </row>
    <row r="25" spans="32:64">
      <c r="AF25"/>
      <c r="AG25"/>
      <c r="BK25" s="5"/>
      <c r="BL25" s="5"/>
    </row>
    <row r="26" spans="32:64">
      <c r="AF26"/>
      <c r="AG26"/>
      <c r="BK26" s="5"/>
      <c r="BL26" s="5"/>
    </row>
    <row r="27" spans="32:64">
      <c r="AF27"/>
      <c r="AG27"/>
      <c r="BK27" s="5"/>
      <c r="BL27" s="5"/>
    </row>
    <row r="28" spans="32:64">
      <c r="AF28"/>
      <c r="AG28"/>
      <c r="BK28" s="5"/>
      <c r="BL28" s="5"/>
    </row>
    <row r="29" spans="32:64">
      <c r="AF29"/>
      <c r="AG29"/>
      <c r="BK29" s="5"/>
      <c r="BL29" s="5"/>
    </row>
    <row r="30" spans="32:64">
      <c r="AF30"/>
      <c r="AG30"/>
      <c r="BK30" s="5"/>
      <c r="BL30" s="5"/>
    </row>
    <row r="31" spans="32:64">
      <c r="AF31"/>
      <c r="AG31"/>
      <c r="BK31" s="5"/>
      <c r="BL31" s="5"/>
    </row>
    <row r="32" spans="32:64">
      <c r="AF32"/>
      <c r="AG32"/>
      <c r="BK32" s="5"/>
      <c r="BL32" s="5"/>
    </row>
    <row r="33" spans="32:64">
      <c r="AF33"/>
      <c r="AG33"/>
      <c r="BK33" s="5"/>
      <c r="BL33" s="5"/>
    </row>
    <row r="34" spans="32:64">
      <c r="AF34"/>
      <c r="AG34"/>
      <c r="BK34" s="5"/>
      <c r="BL34" s="5"/>
    </row>
    <row r="35" spans="32:64">
      <c r="AF35"/>
      <c r="AG35"/>
      <c r="BK35" s="5"/>
      <c r="BL35" s="5"/>
    </row>
    <row r="36" spans="32:64">
      <c r="AF36"/>
      <c r="AG36"/>
      <c r="BK36" s="5"/>
      <c r="BL36" s="5"/>
    </row>
    <row r="37" spans="32:64">
      <c r="AF37"/>
      <c r="AG37"/>
      <c r="BK37" s="5"/>
      <c r="BL37" s="5"/>
    </row>
    <row r="38" spans="32:64">
      <c r="AF38"/>
      <c r="AG38"/>
      <c r="BK38" s="5"/>
      <c r="BL38" s="5"/>
    </row>
    <row r="39" spans="32:64">
      <c r="AF39"/>
      <c r="AG39"/>
      <c r="BK39" s="5"/>
      <c r="BL39" s="5"/>
    </row>
    <row r="40" spans="32:64">
      <c r="AF40"/>
      <c r="AG40"/>
      <c r="BK40" s="5"/>
      <c r="BL40" s="5"/>
    </row>
    <row r="41" spans="32:64">
      <c r="AF41"/>
      <c r="AG41"/>
      <c r="BK41" s="5"/>
      <c r="BL41" s="5"/>
    </row>
    <row r="42" spans="32:64">
      <c r="AF42"/>
      <c r="AG42"/>
    </row>
    <row r="43" spans="32:64">
      <c r="AF43"/>
      <c r="AG43"/>
    </row>
    <row r="44" spans="32:64">
      <c r="AF44"/>
      <c r="AG44"/>
    </row>
    <row r="45" spans="32:64">
      <c r="AF45"/>
      <c r="AG45"/>
    </row>
    <row r="46" spans="32:64">
      <c r="AF46"/>
      <c r="AG46"/>
    </row>
    <row r="47" spans="32:64">
      <c r="AF47"/>
      <c r="AG47"/>
    </row>
    <row r="48" spans="32:64">
      <c r="AF48"/>
      <c r="AG48"/>
    </row>
    <row r="49" spans="32:33">
      <c r="AF49"/>
      <c r="AG49"/>
    </row>
    <row r="50" spans="32:33">
      <c r="AF50"/>
      <c r="AG50"/>
    </row>
    <row r="51" spans="32:33">
      <c r="AF51"/>
      <c r="AG51"/>
    </row>
    <row r="52" spans="32:33">
      <c r="AF52"/>
      <c r="AG52"/>
    </row>
    <row r="53" spans="32:33">
      <c r="AF53"/>
      <c r="AG53"/>
    </row>
    <row r="54" spans="32:33">
      <c r="AF54"/>
      <c r="AG54"/>
    </row>
    <row r="55" spans="32:33">
      <c r="AF55"/>
      <c r="AG55"/>
    </row>
    <row r="56" spans="32:33">
      <c r="AF56"/>
      <c r="AG56"/>
    </row>
    <row r="57" spans="32:33">
      <c r="AF57"/>
      <c r="AG57"/>
    </row>
    <row r="58" spans="32:33">
      <c r="AF58"/>
      <c r="AG58"/>
    </row>
    <row r="59" spans="32:33">
      <c r="AF59"/>
      <c r="AG59"/>
    </row>
    <row r="60" spans="32:33">
      <c r="AF60"/>
      <c r="AG60"/>
    </row>
    <row r="61" spans="32:33">
      <c r="AF61"/>
      <c r="AG61"/>
    </row>
    <row r="62" spans="32:33">
      <c r="AF62"/>
      <c r="AG62"/>
    </row>
    <row r="63" spans="32:33">
      <c r="AF63"/>
      <c r="AG63"/>
    </row>
    <row r="64" spans="32:33">
      <c r="AF64"/>
      <c r="AG64"/>
    </row>
    <row r="65" spans="32:33">
      <c r="AF65"/>
      <c r="AG65"/>
    </row>
    <row r="66" spans="32:33">
      <c r="AF66"/>
      <c r="AG66"/>
    </row>
    <row r="67" spans="32:33">
      <c r="AF67"/>
      <c r="AG67"/>
    </row>
    <row r="68" spans="32:33">
      <c r="AF68"/>
      <c r="AG68"/>
    </row>
    <row r="69" spans="32:33">
      <c r="AF69"/>
      <c r="AG69"/>
    </row>
    <row r="70" spans="32:33">
      <c r="AF70"/>
      <c r="AG70"/>
    </row>
    <row r="71" spans="32:33">
      <c r="AF71"/>
      <c r="AG71"/>
    </row>
    <row r="72" spans="32:33">
      <c r="AF72"/>
      <c r="AG72"/>
    </row>
    <row r="73" spans="32:33">
      <c r="AF73"/>
      <c r="AG73"/>
    </row>
    <row r="74" spans="32:33">
      <c r="AF74"/>
      <c r="AG74"/>
    </row>
    <row r="75" spans="32:33">
      <c r="AF75"/>
      <c r="AG75"/>
    </row>
    <row r="76" spans="32:33">
      <c r="AF76"/>
      <c r="AG76"/>
    </row>
    <row r="77" spans="32:33">
      <c r="AF77"/>
      <c r="AG77"/>
    </row>
    <row r="78" spans="32:33">
      <c r="AF78"/>
      <c r="AG78"/>
    </row>
    <row r="79" spans="32:33">
      <c r="AF79"/>
      <c r="AG79"/>
    </row>
    <row r="80" spans="32:33">
      <c r="AF80"/>
      <c r="AG80"/>
    </row>
    <row r="81" spans="32:33">
      <c r="AF81"/>
      <c r="AG81"/>
    </row>
    <row r="82" spans="32:33">
      <c r="AF82"/>
      <c r="AG82"/>
    </row>
    <row r="83" spans="32:33">
      <c r="AF83"/>
      <c r="AG83"/>
    </row>
    <row r="84" spans="32:33">
      <c r="AF84"/>
      <c r="AG84"/>
    </row>
    <row r="85" spans="32:33">
      <c r="AF85"/>
      <c r="AG85"/>
    </row>
    <row r="86" spans="32:33">
      <c r="AF86"/>
      <c r="AG86"/>
    </row>
    <row r="87" spans="32:33">
      <c r="AF87"/>
      <c r="AG87"/>
    </row>
    <row r="88" spans="32:33">
      <c r="AF88"/>
      <c r="AG88"/>
    </row>
    <row r="89" spans="32:33">
      <c r="AF89"/>
      <c r="AG89"/>
    </row>
    <row r="90" spans="32:33">
      <c r="AF90"/>
      <c r="AG90"/>
    </row>
    <row r="91" spans="32:33">
      <c r="AF91"/>
      <c r="AG91"/>
    </row>
    <row r="92" spans="32:33">
      <c r="AF92"/>
      <c r="AG92"/>
    </row>
    <row r="93" spans="32:33">
      <c r="AF93"/>
      <c r="AG93"/>
    </row>
    <row r="94" spans="32:33">
      <c r="AF94"/>
      <c r="AG94"/>
    </row>
    <row r="95" spans="32:33">
      <c r="AF95"/>
      <c r="AG95"/>
    </row>
    <row r="96" spans="32:33">
      <c r="AF96"/>
      <c r="AG96"/>
    </row>
    <row r="97" spans="32:33">
      <c r="AF97"/>
      <c r="AG97"/>
    </row>
    <row r="98" spans="32:33">
      <c r="AF98"/>
      <c r="AG98"/>
    </row>
    <row r="99" spans="32:33">
      <c r="AF99"/>
      <c r="AG99"/>
    </row>
    <row r="100" spans="32:33">
      <c r="AF100"/>
      <c r="AG100"/>
    </row>
    <row r="101" spans="32:33">
      <c r="AF101"/>
      <c r="AG101"/>
    </row>
    <row r="102" spans="32:33">
      <c r="AF102"/>
      <c r="AG102"/>
    </row>
    <row r="103" spans="32:33">
      <c r="AF103"/>
      <c r="AG103"/>
    </row>
    <row r="104" spans="32:33">
      <c r="AF104"/>
      <c r="AG104"/>
    </row>
    <row r="105" spans="32:33">
      <c r="AF105"/>
      <c r="AG105"/>
    </row>
    <row r="106" spans="32:33">
      <c r="AF106"/>
      <c r="AG106"/>
    </row>
    <row r="107" spans="32:33">
      <c r="AF107"/>
      <c r="AG107"/>
    </row>
    <row r="108" spans="32:33">
      <c r="AF108"/>
      <c r="AG108"/>
    </row>
    <row r="109" spans="32:33">
      <c r="AF109"/>
      <c r="AG109"/>
    </row>
    <row r="110" spans="32:33">
      <c r="AF110"/>
      <c r="AG110"/>
    </row>
    <row r="111" spans="32:33">
      <c r="AF111"/>
      <c r="AG111"/>
    </row>
    <row r="112" spans="32:33">
      <c r="AF112"/>
      <c r="AG112"/>
    </row>
    <row r="113" spans="32:33">
      <c r="AF113"/>
      <c r="AG113"/>
    </row>
    <row r="114" spans="32:33">
      <c r="AF114"/>
      <c r="AG114"/>
    </row>
    <row r="115" spans="32:33">
      <c r="AF115"/>
      <c r="AG115"/>
    </row>
    <row r="116" spans="32:33">
      <c r="AF116"/>
      <c r="AG116"/>
    </row>
    <row r="117" spans="32:33">
      <c r="AF117"/>
      <c r="AG117"/>
    </row>
    <row r="118" spans="32:33">
      <c r="AF118"/>
      <c r="AG118"/>
    </row>
    <row r="119" spans="32:33">
      <c r="AF119"/>
      <c r="AG119"/>
    </row>
    <row r="120" spans="32:33">
      <c r="AF120"/>
      <c r="AG120"/>
    </row>
    <row r="121" spans="32:33">
      <c r="AF121"/>
      <c r="AG121"/>
    </row>
    <row r="122" spans="32:33">
      <c r="AF122"/>
      <c r="AG122"/>
    </row>
    <row r="123" spans="32:33">
      <c r="AF123"/>
      <c r="AG123"/>
    </row>
    <row r="124" spans="32:33">
      <c r="AF124"/>
      <c r="AG124"/>
    </row>
    <row r="125" spans="32:33">
      <c r="AF125"/>
      <c r="AG125"/>
    </row>
    <row r="126" spans="32:33">
      <c r="AF126"/>
      <c r="AG126"/>
    </row>
    <row r="127" spans="32:33">
      <c r="AF127"/>
      <c r="AG127"/>
    </row>
    <row r="128" spans="32:33">
      <c r="AF128"/>
      <c r="AG128"/>
    </row>
    <row r="129" spans="32:33">
      <c r="AF129"/>
      <c r="AG129"/>
    </row>
    <row r="130" spans="32:33">
      <c r="AF130"/>
      <c r="AG130"/>
    </row>
    <row r="131" spans="32:33">
      <c r="AF131"/>
      <c r="AG131"/>
    </row>
    <row r="132" spans="32:33">
      <c r="AF132"/>
      <c r="AG132"/>
    </row>
    <row r="133" spans="32:33">
      <c r="AF133"/>
      <c r="AG133"/>
    </row>
    <row r="134" spans="32:33">
      <c r="AF134"/>
      <c r="AG134"/>
    </row>
    <row r="135" spans="32:33">
      <c r="AF135"/>
      <c r="AG135"/>
    </row>
    <row r="136" spans="32:33">
      <c r="AF136"/>
      <c r="AG136"/>
    </row>
    <row r="137" spans="32:33">
      <c r="AF137"/>
      <c r="AG137"/>
    </row>
    <row r="138" spans="32:33">
      <c r="AF138"/>
      <c r="AG138"/>
    </row>
    <row r="139" spans="32:33">
      <c r="AF139"/>
      <c r="AG139"/>
    </row>
    <row r="140" spans="32:33">
      <c r="AF140"/>
      <c r="AG140"/>
    </row>
    <row r="141" spans="32:33">
      <c r="AF141"/>
      <c r="AG141"/>
    </row>
    <row r="142" spans="32:33">
      <c r="AF142"/>
      <c r="AG142"/>
    </row>
    <row r="143" spans="32:33">
      <c r="AF143"/>
      <c r="AG143"/>
    </row>
    <row r="144" spans="32:33">
      <c r="AF144"/>
      <c r="AG144"/>
    </row>
    <row r="145" spans="32:33">
      <c r="AF145"/>
      <c r="AG145"/>
    </row>
    <row r="146" spans="32:33">
      <c r="AF146"/>
      <c r="AG146"/>
    </row>
    <row r="147" spans="32:33">
      <c r="AF147"/>
      <c r="AG147"/>
    </row>
    <row r="148" spans="32:33">
      <c r="AF148"/>
      <c r="AG148"/>
    </row>
    <row r="149" spans="32:33">
      <c r="AF149"/>
      <c r="AG149"/>
    </row>
    <row r="150" spans="32:33">
      <c r="AF150"/>
      <c r="AG150"/>
    </row>
    <row r="151" spans="32:33">
      <c r="AF151"/>
      <c r="AG151"/>
    </row>
    <row r="152" spans="32:33">
      <c r="AF152"/>
      <c r="AG152"/>
    </row>
    <row r="153" spans="32:33">
      <c r="AF153"/>
      <c r="AG153"/>
    </row>
    <row r="154" spans="32:33">
      <c r="AF154"/>
      <c r="AG154"/>
    </row>
    <row r="155" spans="32:33">
      <c r="AF155"/>
      <c r="AG155"/>
    </row>
    <row r="156" spans="32:33">
      <c r="AF156"/>
      <c r="AG156"/>
    </row>
    <row r="157" spans="32:33">
      <c r="AF157"/>
      <c r="AG157"/>
    </row>
    <row r="158" spans="32:33">
      <c r="AF158"/>
      <c r="AG158"/>
    </row>
    <row r="159" spans="32:33">
      <c r="AF159"/>
      <c r="AG159"/>
    </row>
    <row r="160" spans="32:33">
      <c r="AF160"/>
      <c r="AG160"/>
    </row>
    <row r="161" spans="32:33">
      <c r="AF161"/>
      <c r="AG161"/>
    </row>
    <row r="162" spans="32:33">
      <c r="AF162"/>
      <c r="AG162"/>
    </row>
    <row r="163" spans="32:33">
      <c r="AF163"/>
      <c r="AG163"/>
    </row>
    <row r="164" spans="32:33">
      <c r="AF164"/>
      <c r="AG164"/>
    </row>
    <row r="165" spans="32:33">
      <c r="AF165"/>
      <c r="AG165"/>
    </row>
    <row r="166" spans="32:33">
      <c r="AF166"/>
      <c r="AG166"/>
    </row>
    <row r="167" spans="32:33">
      <c r="AF167"/>
      <c r="AG167"/>
    </row>
    <row r="168" spans="32:33">
      <c r="AF168"/>
      <c r="AG168"/>
    </row>
    <row r="169" spans="32:33">
      <c r="AF169"/>
      <c r="AG169"/>
    </row>
    <row r="170" spans="32:33">
      <c r="AF170"/>
      <c r="AG170"/>
    </row>
    <row r="171" spans="32:33">
      <c r="AF171"/>
      <c r="AG171"/>
    </row>
    <row r="172" spans="32:33">
      <c r="AF172"/>
      <c r="AG172"/>
    </row>
    <row r="173" spans="32:33">
      <c r="AF173"/>
      <c r="AG173"/>
    </row>
    <row r="174" spans="32:33">
      <c r="AF174"/>
      <c r="AG174"/>
    </row>
    <row r="175" spans="32:33">
      <c r="AF175"/>
      <c r="AG175"/>
    </row>
    <row r="176" spans="32:33">
      <c r="AF176"/>
      <c r="AG176"/>
    </row>
    <row r="177" spans="32:33">
      <c r="AF177"/>
      <c r="AG177"/>
    </row>
    <row r="178" spans="32:33">
      <c r="AF178"/>
      <c r="AG178"/>
    </row>
    <row r="179" spans="32:33">
      <c r="AF179"/>
      <c r="AG179"/>
    </row>
    <row r="180" spans="32:33">
      <c r="AF180"/>
      <c r="AG180"/>
    </row>
    <row r="181" spans="32:33">
      <c r="AF181"/>
      <c r="AG181"/>
    </row>
    <row r="182" spans="32:33">
      <c r="AF182"/>
      <c r="AG182"/>
    </row>
    <row r="183" spans="32:33">
      <c r="AF183"/>
      <c r="AG183"/>
    </row>
    <row r="184" spans="32:33">
      <c r="AF184"/>
      <c r="AG184"/>
    </row>
    <row r="185" spans="32:33">
      <c r="AF185"/>
      <c r="AG185"/>
    </row>
    <row r="186" spans="32:33">
      <c r="AF186"/>
      <c r="AG186"/>
    </row>
    <row r="187" spans="32:33">
      <c r="AF187"/>
      <c r="AG187"/>
    </row>
    <row r="188" spans="32:33">
      <c r="AF188"/>
      <c r="AG188"/>
    </row>
    <row r="189" spans="32:33">
      <c r="AF189"/>
      <c r="AG189"/>
    </row>
    <row r="190" spans="32:33">
      <c r="AF190"/>
      <c r="AG190"/>
    </row>
    <row r="191" spans="32:33">
      <c r="AF191"/>
      <c r="AG191"/>
    </row>
    <row r="192" spans="32:33">
      <c r="AF192"/>
      <c r="AG192"/>
    </row>
    <row r="193" spans="32:33">
      <c r="AF193"/>
      <c r="AG193"/>
    </row>
    <row r="194" spans="32:33">
      <c r="AF194"/>
      <c r="AG194"/>
    </row>
    <row r="195" spans="32:33">
      <c r="AF195"/>
      <c r="AG195"/>
    </row>
    <row r="196" spans="32:33">
      <c r="AF196"/>
      <c r="AG196"/>
    </row>
    <row r="197" spans="32:33">
      <c r="AF197"/>
      <c r="AG197"/>
    </row>
    <row r="198" spans="32:33">
      <c r="AF198"/>
      <c r="AG198"/>
    </row>
    <row r="199" spans="32:33">
      <c r="AF199"/>
      <c r="AG199"/>
    </row>
    <row r="200" spans="32:33">
      <c r="AF200"/>
      <c r="AG200"/>
    </row>
    <row r="201" spans="32:33">
      <c r="AF201"/>
      <c r="AG201"/>
    </row>
    <row r="202" spans="32:33">
      <c r="AF202"/>
      <c r="AG202"/>
    </row>
    <row r="203" spans="32:33">
      <c r="AF203"/>
      <c r="AG203"/>
    </row>
    <row r="204" spans="32:33">
      <c r="AF204"/>
      <c r="AG204"/>
    </row>
    <row r="205" spans="32:33">
      <c r="AF205"/>
      <c r="AG205"/>
    </row>
    <row r="206" spans="32:33">
      <c r="AF206"/>
      <c r="AG206"/>
    </row>
    <row r="207" spans="32:33">
      <c r="AF207"/>
      <c r="AG207"/>
    </row>
    <row r="208" spans="32:33">
      <c r="AF208"/>
      <c r="AG208"/>
    </row>
    <row r="209" spans="32:33">
      <c r="AF209"/>
      <c r="AG209"/>
    </row>
    <row r="210" spans="32:33">
      <c r="AF210"/>
      <c r="AG210"/>
    </row>
    <row r="211" spans="32:33">
      <c r="AF211"/>
      <c r="AG211"/>
    </row>
    <row r="212" spans="32:33">
      <c r="AF212"/>
      <c r="AG212"/>
    </row>
    <row r="213" spans="32:33">
      <c r="AF213"/>
      <c r="AG213"/>
    </row>
    <row r="214" spans="32:33">
      <c r="AF214"/>
      <c r="AG214"/>
    </row>
    <row r="215" spans="32:33">
      <c r="AF215"/>
      <c r="AG215"/>
    </row>
    <row r="216" spans="32:33">
      <c r="AF216"/>
      <c r="AG216"/>
    </row>
    <row r="217" spans="32:33">
      <c r="AF217"/>
      <c r="AG217"/>
    </row>
    <row r="218" spans="32:33">
      <c r="AF218"/>
      <c r="AG218"/>
    </row>
    <row r="219" spans="32:33">
      <c r="AF219"/>
      <c r="AG219"/>
    </row>
    <row r="220" spans="32:33">
      <c r="AF220"/>
      <c r="AG220"/>
    </row>
    <row r="221" spans="32:33">
      <c r="AF221"/>
      <c r="AG221"/>
    </row>
    <row r="222" spans="32:33">
      <c r="AF222"/>
      <c r="AG222"/>
    </row>
    <row r="223" spans="32:33">
      <c r="AF223"/>
      <c r="AG223"/>
    </row>
    <row r="224" spans="32:33">
      <c r="AF224"/>
      <c r="AG224"/>
    </row>
    <row r="225" spans="32:33">
      <c r="AF225"/>
      <c r="AG225"/>
    </row>
    <row r="226" spans="32:33">
      <c r="AF226"/>
      <c r="AG226"/>
    </row>
    <row r="227" spans="32:33">
      <c r="AF227"/>
      <c r="AG227"/>
    </row>
    <row r="228" spans="32:33">
      <c r="AF228"/>
      <c r="AG228"/>
    </row>
    <row r="229" spans="32:33">
      <c r="AF229"/>
      <c r="AG229"/>
    </row>
    <row r="230" spans="32:33">
      <c r="AF230"/>
      <c r="AG230"/>
    </row>
    <row r="231" spans="32:33">
      <c r="AF231"/>
      <c r="AG231"/>
    </row>
    <row r="232" spans="32:33">
      <c r="AF232"/>
      <c r="AG232"/>
    </row>
    <row r="233" spans="32:33">
      <c r="AF233"/>
      <c r="AG233"/>
    </row>
    <row r="234" spans="32:33">
      <c r="AF234"/>
      <c r="AG234"/>
    </row>
    <row r="235" spans="32:33">
      <c r="AF235"/>
      <c r="AG235"/>
    </row>
    <row r="236" spans="32:33">
      <c r="AF236"/>
      <c r="AG236"/>
    </row>
    <row r="237" spans="32:33">
      <c r="AF237"/>
      <c r="AG237"/>
    </row>
    <row r="238" spans="32:33">
      <c r="AF238"/>
      <c r="AG238"/>
    </row>
    <row r="239" spans="32:33">
      <c r="AF239"/>
      <c r="AG239"/>
    </row>
    <row r="240" spans="32:33">
      <c r="AF240"/>
      <c r="AG240"/>
    </row>
    <row r="241" spans="32:33">
      <c r="AF241"/>
      <c r="AG241"/>
    </row>
    <row r="242" spans="32:33">
      <c r="AF242"/>
      <c r="AG242"/>
    </row>
    <row r="243" spans="32:33">
      <c r="AF243"/>
      <c r="AG243"/>
    </row>
    <row r="244" spans="32:33">
      <c r="AF244"/>
      <c r="AG244"/>
    </row>
    <row r="245" spans="32:33">
      <c r="AF245"/>
      <c r="AG245"/>
    </row>
    <row r="246" spans="32:33">
      <c r="AF246"/>
      <c r="AG246"/>
    </row>
    <row r="247" spans="32:33">
      <c r="AF247"/>
      <c r="AG247"/>
    </row>
    <row r="248" spans="32:33">
      <c r="AF248"/>
      <c r="AG248"/>
    </row>
    <row r="249" spans="32:33">
      <c r="AF249"/>
      <c r="AG249"/>
    </row>
    <row r="250" spans="32:33">
      <c r="AF250"/>
      <c r="AG250"/>
    </row>
    <row r="251" spans="32:33">
      <c r="AF251"/>
      <c r="AG251"/>
    </row>
    <row r="252" spans="32:33">
      <c r="AF252"/>
      <c r="AG252"/>
    </row>
    <row r="253" spans="32:33">
      <c r="AF253"/>
      <c r="AG253"/>
    </row>
    <row r="254" spans="32:33">
      <c r="AF254"/>
      <c r="AG254"/>
    </row>
    <row r="255" spans="32:33">
      <c r="AF255"/>
      <c r="AG255"/>
    </row>
    <row r="256" spans="32:33">
      <c r="AF256"/>
      <c r="AG256"/>
    </row>
    <row r="257" spans="32:33">
      <c r="AF257"/>
      <c r="AG257"/>
    </row>
    <row r="258" spans="32:33">
      <c r="AF258"/>
      <c r="AG258"/>
    </row>
    <row r="259" spans="32:33">
      <c r="AF259"/>
      <c r="AG259"/>
    </row>
    <row r="260" spans="32:33">
      <c r="AF260"/>
      <c r="AG260"/>
    </row>
    <row r="261" spans="32:33">
      <c r="AF261"/>
      <c r="AG261"/>
    </row>
    <row r="262" spans="32:33">
      <c r="AF262"/>
      <c r="AG262"/>
    </row>
    <row r="263" spans="32:33">
      <c r="AF263"/>
      <c r="AG263"/>
    </row>
    <row r="264" spans="32:33">
      <c r="AF264"/>
      <c r="AG264"/>
    </row>
    <row r="265" spans="32:33">
      <c r="AF265"/>
      <c r="AG265"/>
    </row>
    <row r="266" spans="32:33">
      <c r="AF266"/>
      <c r="AG266"/>
    </row>
    <row r="267" spans="32:33">
      <c r="AF267"/>
      <c r="AG267"/>
    </row>
    <row r="268" spans="32:33">
      <c r="AF268"/>
      <c r="AG268"/>
    </row>
    <row r="269" spans="32:33">
      <c r="AF269"/>
      <c r="AG269"/>
    </row>
    <row r="270" spans="32:33">
      <c r="AF270"/>
      <c r="AG270"/>
    </row>
    <row r="271" spans="32:33">
      <c r="AF271"/>
      <c r="AG271"/>
    </row>
    <row r="272" spans="32:33">
      <c r="AF272"/>
      <c r="AG272"/>
    </row>
    <row r="273" spans="32:33">
      <c r="AF273"/>
      <c r="AG273"/>
    </row>
    <row r="274" spans="32:33">
      <c r="AF274"/>
      <c r="AG274"/>
    </row>
    <row r="275" spans="32:33">
      <c r="AF275"/>
      <c r="AG275"/>
    </row>
    <row r="276" spans="32:33">
      <c r="AF276"/>
      <c r="AG276"/>
    </row>
    <row r="277" spans="32:33">
      <c r="AF277"/>
      <c r="AG277"/>
    </row>
    <row r="278" spans="32:33">
      <c r="AF278"/>
      <c r="AG278"/>
    </row>
    <row r="279" spans="32:33">
      <c r="AF279"/>
      <c r="AG279"/>
    </row>
    <row r="280" spans="32:33">
      <c r="AF280"/>
      <c r="AG280"/>
    </row>
    <row r="281" spans="32:33">
      <c r="AF281"/>
      <c r="AG281"/>
    </row>
    <row r="282" spans="32:33">
      <c r="AF282"/>
      <c r="AG282"/>
    </row>
    <row r="283" spans="32:33">
      <c r="AF283"/>
      <c r="AG283"/>
    </row>
    <row r="284" spans="32:33">
      <c r="AF284"/>
      <c r="AG284"/>
    </row>
    <row r="285" spans="32:33">
      <c r="AF285"/>
      <c r="AG285"/>
    </row>
    <row r="286" spans="32:33">
      <c r="AF286"/>
      <c r="AG286"/>
    </row>
    <row r="287" spans="32:33">
      <c r="AF287"/>
      <c r="AG287"/>
    </row>
    <row r="288" spans="32:33">
      <c r="AF288"/>
      <c r="AG288"/>
    </row>
    <row r="289" spans="32:33">
      <c r="AF289"/>
      <c r="AG289"/>
    </row>
    <row r="290" spans="32:33">
      <c r="AF290"/>
      <c r="AG290"/>
    </row>
    <row r="291" spans="32:33">
      <c r="AF291"/>
      <c r="AG291"/>
    </row>
    <row r="292" spans="32:33">
      <c r="AF292"/>
      <c r="AG292"/>
    </row>
    <row r="293" spans="32:33">
      <c r="AF293"/>
      <c r="AG293"/>
    </row>
    <row r="294" spans="32:33">
      <c r="AF294"/>
      <c r="AG294"/>
    </row>
    <row r="295" spans="32:33">
      <c r="AF295"/>
      <c r="AG295"/>
    </row>
    <row r="296" spans="32:33">
      <c r="AF296"/>
      <c r="AG296"/>
    </row>
    <row r="297" spans="32:33">
      <c r="AF297"/>
      <c r="AG297"/>
    </row>
    <row r="298" spans="32:33">
      <c r="AF298"/>
      <c r="AG298"/>
    </row>
    <row r="299" spans="32:33">
      <c r="AF299"/>
      <c r="AG299"/>
    </row>
    <row r="300" spans="32:33">
      <c r="AF300"/>
      <c r="AG300"/>
    </row>
    <row r="301" spans="32:33">
      <c r="AF301"/>
      <c r="AG301"/>
    </row>
    <row r="302" spans="32:33">
      <c r="AF302"/>
      <c r="AG302"/>
    </row>
    <row r="303" spans="32:33">
      <c r="AF303"/>
      <c r="AG303"/>
    </row>
    <row r="304" spans="32:33">
      <c r="AF304"/>
      <c r="AG304"/>
    </row>
    <row r="305" spans="32:33">
      <c r="AF305"/>
      <c r="AG305"/>
    </row>
    <row r="306" spans="32:33">
      <c r="AF306"/>
      <c r="AG306"/>
    </row>
  </sheetData>
  <pageMargins left="0.7" right="0.7" top="0.75" bottom="0.75" header="0.3" footer="0.3"/>
  <pageSetup paperSize="9" scale="17" fitToHeight="0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CFC0-958E-406B-883E-EDF22E47FA4C}">
  <sheetPr codeName="GO03">
    <tabColor rgb="FFE8DDDD"/>
  </sheetPr>
  <dimension ref="B2:X23"/>
  <sheetViews>
    <sheetView showGridLines="0" showRowColHeaders="0" workbookViewId="0">
      <selection activeCell="I4" sqref="I4"/>
    </sheetView>
  </sheetViews>
  <sheetFormatPr defaultRowHeight="15"/>
  <cols>
    <col min="2" max="2" width="10.5703125" customWidth="1"/>
    <col min="3" max="3" width="21" customWidth="1"/>
    <col min="4" max="4" width="10" customWidth="1"/>
    <col min="9" max="9" width="7" customWidth="1"/>
    <col min="10" max="10" width="4" customWidth="1"/>
    <col min="11" max="11" width="6" customWidth="1"/>
  </cols>
  <sheetData>
    <row r="2" spans="2:24">
      <c r="B2" s="1"/>
      <c r="C2" s="21" t="s">
        <v>343</v>
      </c>
      <c r="D2" s="53" t="s">
        <v>369</v>
      </c>
      <c r="E2" s="21" t="s">
        <v>372</v>
      </c>
    </row>
    <row r="3" spans="2:24">
      <c r="B3" s="1"/>
      <c r="C3" s="1"/>
      <c r="D3" s="1"/>
      <c r="E3" s="1"/>
    </row>
    <row r="4" spans="2:24">
      <c r="B4" s="21" t="s">
        <v>344</v>
      </c>
      <c r="C4" s="3"/>
      <c r="E4" s="21" t="s">
        <v>1</v>
      </c>
    </row>
    <row r="5" spans="2:24">
      <c r="B5" s="21" t="s">
        <v>345</v>
      </c>
      <c r="C5" s="1"/>
      <c r="E5" s="1" t="s">
        <v>373</v>
      </c>
    </row>
    <row r="6" spans="2:24">
      <c r="C6" s="54"/>
    </row>
    <row r="7" spans="2:24">
      <c r="C7" s="54"/>
    </row>
    <row r="8" spans="2:24" ht="3" customHeight="1">
      <c r="H8" s="55"/>
      <c r="I8" s="56"/>
      <c r="K8" s="56"/>
      <c r="N8" s="56"/>
      <c r="O8" s="56"/>
    </row>
    <row r="9" spans="2:24" s="2" customFormat="1" ht="30" customHeight="1">
      <c r="C9" s="57"/>
      <c r="D9" s="58" t="s">
        <v>296</v>
      </c>
      <c r="E9" s="59" t="s">
        <v>346</v>
      </c>
      <c r="F9" s="59" t="s">
        <v>261</v>
      </c>
      <c r="G9" s="59" t="s">
        <v>347</v>
      </c>
      <c r="H9" s="60" t="s">
        <v>348</v>
      </c>
      <c r="I9" s="61" t="s">
        <v>349</v>
      </c>
      <c r="J9" s="62" t="s">
        <v>350</v>
      </c>
      <c r="K9" s="61" t="s">
        <v>351</v>
      </c>
      <c r="L9" s="59" t="s">
        <v>352</v>
      </c>
      <c r="M9" s="59" t="s">
        <v>353</v>
      </c>
      <c r="N9" s="61" t="s">
        <v>354</v>
      </c>
      <c r="O9" s="61" t="s">
        <v>355</v>
      </c>
      <c r="P9" s="63" t="s">
        <v>356</v>
      </c>
      <c r="Q9" s="64" t="s">
        <v>357</v>
      </c>
      <c r="S9" s="58" t="s">
        <v>358</v>
      </c>
      <c r="T9" s="61" t="s">
        <v>359</v>
      </c>
      <c r="U9" s="61" t="s">
        <v>354</v>
      </c>
      <c r="V9" s="63" t="s">
        <v>360</v>
      </c>
    </row>
    <row r="10" spans="2:24">
      <c r="C10" s="90" t="s">
        <v>361</v>
      </c>
      <c r="D10" s="91" t="s">
        <v>374</v>
      </c>
      <c r="E10" s="92"/>
      <c r="F10" s="92" t="s">
        <v>375</v>
      </c>
      <c r="G10" s="92"/>
      <c r="H10" s="94" t="s">
        <v>376</v>
      </c>
      <c r="I10" s="95" t="s">
        <v>377</v>
      </c>
      <c r="J10" s="96" t="s">
        <v>378</v>
      </c>
      <c r="K10" s="95" t="s">
        <v>379</v>
      </c>
      <c r="L10" s="103" t="s">
        <v>380</v>
      </c>
      <c r="M10" s="104" t="s">
        <v>381</v>
      </c>
      <c r="N10" s="97" t="s">
        <v>382</v>
      </c>
      <c r="O10" s="95" t="s">
        <v>383</v>
      </c>
      <c r="P10" s="98" t="s">
        <v>384</v>
      </c>
      <c r="Q10" s="72" t="s">
        <v>385</v>
      </c>
      <c r="S10" s="91" t="s">
        <v>386</v>
      </c>
      <c r="T10" s="95" t="s">
        <v>383</v>
      </c>
      <c r="U10" s="97" t="s">
        <v>380</v>
      </c>
      <c r="V10" s="98" t="s">
        <v>387</v>
      </c>
      <c r="W10" s="73"/>
      <c r="X10" s="73"/>
    </row>
    <row r="11" spans="2:24">
      <c r="C11" t="s">
        <v>362</v>
      </c>
      <c r="D11" s="74" t="s">
        <v>388</v>
      </c>
      <c r="E11" s="66"/>
      <c r="F11" s="66" t="s">
        <v>389</v>
      </c>
      <c r="G11" s="66" t="s">
        <v>390</v>
      </c>
      <c r="H11" s="67" t="s">
        <v>391</v>
      </c>
      <c r="I11" s="68" t="s">
        <v>392</v>
      </c>
      <c r="J11" s="69" t="s">
        <v>393</v>
      </c>
      <c r="K11" s="68" t="s">
        <v>394</v>
      </c>
      <c r="L11" s="75" t="s">
        <v>395</v>
      </c>
      <c r="M11" s="70" t="s">
        <v>396</v>
      </c>
      <c r="N11" s="71" t="s">
        <v>397</v>
      </c>
      <c r="O11" s="68" t="s">
        <v>398</v>
      </c>
      <c r="P11" s="72" t="s">
        <v>399</v>
      </c>
      <c r="Q11" s="72"/>
      <c r="S11" s="65" t="s">
        <v>400</v>
      </c>
      <c r="T11" s="68" t="s">
        <v>398</v>
      </c>
      <c r="U11" s="71" t="s">
        <v>401</v>
      </c>
      <c r="V11" s="76" t="s">
        <v>402</v>
      </c>
      <c r="W11" s="73"/>
      <c r="X11" s="73"/>
    </row>
    <row r="12" spans="2:24">
      <c r="C12" t="s">
        <v>363</v>
      </c>
      <c r="D12" s="74" t="s">
        <v>403</v>
      </c>
      <c r="E12" s="66"/>
      <c r="F12" s="66" t="s">
        <v>404</v>
      </c>
      <c r="G12" s="66" t="s">
        <v>405</v>
      </c>
      <c r="H12" s="67" t="s">
        <v>406</v>
      </c>
      <c r="I12" s="68" t="s">
        <v>407</v>
      </c>
      <c r="J12" s="69" t="s">
        <v>408</v>
      </c>
      <c r="K12" s="68" t="s">
        <v>409</v>
      </c>
      <c r="L12" s="75" t="s">
        <v>410</v>
      </c>
      <c r="M12" s="70" t="s">
        <v>411</v>
      </c>
      <c r="N12" s="71" t="s">
        <v>412</v>
      </c>
      <c r="O12" s="68" t="s">
        <v>413</v>
      </c>
      <c r="P12" s="72" t="s">
        <v>414</v>
      </c>
      <c r="Q12" s="72"/>
      <c r="S12" s="65" t="s">
        <v>415</v>
      </c>
      <c r="T12" s="68" t="s">
        <v>413</v>
      </c>
      <c r="U12" s="71" t="s">
        <v>416</v>
      </c>
      <c r="V12" s="76" t="s">
        <v>417</v>
      </c>
      <c r="W12" s="73"/>
      <c r="X12" s="73"/>
    </row>
    <row r="13" spans="2:24">
      <c r="C13" t="s">
        <v>364</v>
      </c>
      <c r="D13" s="74" t="s">
        <v>418</v>
      </c>
      <c r="E13" s="66"/>
      <c r="F13" s="66" t="s">
        <v>419</v>
      </c>
      <c r="G13" s="66" t="s">
        <v>420</v>
      </c>
      <c r="H13" s="67" t="s">
        <v>421</v>
      </c>
      <c r="I13" s="68" t="s">
        <v>422</v>
      </c>
      <c r="J13" s="69" t="s">
        <v>423</v>
      </c>
      <c r="K13" s="68" t="s">
        <v>424</v>
      </c>
      <c r="L13" s="75" t="s">
        <v>425</v>
      </c>
      <c r="M13" s="70" t="s">
        <v>426</v>
      </c>
      <c r="N13" s="71" t="s">
        <v>427</v>
      </c>
      <c r="O13" s="68" t="s">
        <v>428</v>
      </c>
      <c r="P13" s="72" t="s">
        <v>429</v>
      </c>
      <c r="Q13" s="72"/>
      <c r="S13" s="65" t="s">
        <v>430</v>
      </c>
      <c r="T13" s="68" t="s">
        <v>428</v>
      </c>
      <c r="U13" s="71" t="s">
        <v>431</v>
      </c>
      <c r="V13" s="76" t="s">
        <v>432</v>
      </c>
      <c r="W13" s="73"/>
      <c r="X13" s="73"/>
    </row>
    <row r="14" spans="2:24">
      <c r="C14" t="s">
        <v>365</v>
      </c>
      <c r="D14" s="74" t="s">
        <v>433</v>
      </c>
      <c r="E14" s="66"/>
      <c r="F14" s="66" t="s">
        <v>434</v>
      </c>
      <c r="G14" s="66" t="s">
        <v>435</v>
      </c>
      <c r="H14" s="67" t="s">
        <v>436</v>
      </c>
      <c r="I14" s="68" t="s">
        <v>437</v>
      </c>
      <c r="J14" s="69" t="s">
        <v>438</v>
      </c>
      <c r="K14" s="68" t="s">
        <v>439</v>
      </c>
      <c r="L14" s="75" t="s">
        <v>440</v>
      </c>
      <c r="M14" s="70" t="s">
        <v>441</v>
      </c>
      <c r="N14" s="71" t="s">
        <v>442</v>
      </c>
      <c r="O14" s="68" t="s">
        <v>443</v>
      </c>
      <c r="P14" s="72" t="s">
        <v>444</v>
      </c>
      <c r="Q14" s="72"/>
      <c r="S14" s="65" t="s">
        <v>445</v>
      </c>
      <c r="T14" s="68" t="s">
        <v>443</v>
      </c>
      <c r="U14" s="71" t="s">
        <v>446</v>
      </c>
      <c r="V14" s="76" t="s">
        <v>447</v>
      </c>
      <c r="W14" s="73"/>
      <c r="X14" s="73"/>
    </row>
    <row r="15" spans="2:24" ht="22.5">
      <c r="C15" s="77" t="s">
        <v>366</v>
      </c>
      <c r="D15" s="78" t="s">
        <v>448</v>
      </c>
      <c r="E15" s="79"/>
      <c r="F15" s="79" t="s">
        <v>449</v>
      </c>
      <c r="G15" s="79" t="s">
        <v>450</v>
      </c>
      <c r="H15" s="80" t="s">
        <v>451</v>
      </c>
      <c r="I15" s="81" t="s">
        <v>452</v>
      </c>
      <c r="J15" s="82" t="s">
        <v>453</v>
      </c>
      <c r="K15" s="81" t="s">
        <v>454</v>
      </c>
      <c r="L15" s="83" t="s">
        <v>455</v>
      </c>
      <c r="M15" s="84" t="s">
        <v>456</v>
      </c>
      <c r="N15" s="85" t="s">
        <v>457</v>
      </c>
      <c r="O15" s="81" t="s">
        <v>458</v>
      </c>
      <c r="P15" s="86" t="s">
        <v>459</v>
      </c>
      <c r="Q15" s="72"/>
      <c r="S15" s="87" t="s">
        <v>460</v>
      </c>
      <c r="T15" s="81" t="s">
        <v>458</v>
      </c>
      <c r="U15" s="85" t="s">
        <v>461</v>
      </c>
      <c r="V15" s="88" t="s">
        <v>462</v>
      </c>
      <c r="W15" s="89" t="s">
        <v>346</v>
      </c>
      <c r="X15" s="89" t="s">
        <v>367</v>
      </c>
    </row>
    <row r="16" spans="2:24">
      <c r="C16" s="90" t="s">
        <v>368</v>
      </c>
      <c r="D16" s="91" t="s">
        <v>463</v>
      </c>
      <c r="E16" s="92" t="s">
        <v>464</v>
      </c>
      <c r="F16" s="92" t="s">
        <v>465</v>
      </c>
      <c r="G16" s="93"/>
      <c r="H16" s="94" t="s">
        <v>466</v>
      </c>
      <c r="I16" s="95" t="s">
        <v>467</v>
      </c>
      <c r="J16" s="96" t="s">
        <v>468</v>
      </c>
      <c r="K16" s="95" t="s">
        <v>469</v>
      </c>
      <c r="L16" s="90"/>
      <c r="M16" s="90"/>
      <c r="N16" s="97" t="s">
        <v>470</v>
      </c>
      <c r="O16" s="95" t="s">
        <v>471</v>
      </c>
      <c r="P16" s="98" t="s">
        <v>472</v>
      </c>
      <c r="Q16" s="99" t="s">
        <v>473</v>
      </c>
      <c r="S16" s="87" t="s">
        <v>474</v>
      </c>
      <c r="T16" s="81" t="s">
        <v>471</v>
      </c>
      <c r="U16" s="85" t="s">
        <v>475</v>
      </c>
      <c r="V16" s="86" t="s">
        <v>476</v>
      </c>
      <c r="W16" s="100" t="s">
        <v>477</v>
      </c>
      <c r="X16" s="101" t="s">
        <v>478</v>
      </c>
    </row>
    <row r="17" spans="3:22">
      <c r="C17" s="77" t="s">
        <v>318</v>
      </c>
      <c r="D17" s="91" t="s">
        <v>479</v>
      </c>
      <c r="E17" s="105"/>
      <c r="F17" s="92" t="s">
        <v>480</v>
      </c>
      <c r="G17" s="77"/>
      <c r="H17" s="80" t="s">
        <v>481</v>
      </c>
      <c r="I17" s="95" t="s">
        <v>482</v>
      </c>
      <c r="J17" s="96" t="s">
        <v>483</v>
      </c>
      <c r="K17" s="81" t="s">
        <v>484</v>
      </c>
      <c r="L17" s="77"/>
      <c r="M17" s="77"/>
      <c r="N17" s="97" t="s">
        <v>485</v>
      </c>
      <c r="O17" s="95" t="s">
        <v>486</v>
      </c>
      <c r="P17" s="98" t="s">
        <v>487</v>
      </c>
      <c r="Q17" s="77"/>
      <c r="R17" s="77"/>
      <c r="S17" s="91" t="s">
        <v>488</v>
      </c>
      <c r="T17" s="81" t="s">
        <v>486</v>
      </c>
      <c r="U17" s="85" t="s">
        <v>489</v>
      </c>
      <c r="V17" s="86" t="s">
        <v>490</v>
      </c>
    </row>
    <row r="20" spans="3:22">
      <c r="Q20" s="102"/>
    </row>
    <row r="21" spans="3:22">
      <c r="N21" s="102"/>
    </row>
    <row r="23" spans="3:22">
      <c r="N23" s="102"/>
    </row>
  </sheetData>
  <dataValidations count="1">
    <dataValidation type="list" allowBlank="1" showInputMessage="1" showErrorMessage="1" sqref="D2" xr:uid="{A034E465-811D-4D3A-8397-DA5FCDAB5669}">
      <formula1>"ON,OFF"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266" r:id="rId4" name="TogglePriceVerify">
          <controlPr defaultSize="0" autoLine="0" r:id="rId5">
            <anchor moveWithCells="1">
              <from>
                <xdr:col>0</xdr:col>
                <xdr:colOff>266700</xdr:colOff>
                <xdr:row>8</xdr:row>
                <xdr:rowOff>76200</xdr:rowOff>
              </from>
              <to>
                <xdr:col>1</xdr:col>
                <xdr:colOff>504825</xdr:colOff>
                <xdr:row>9</xdr:row>
                <xdr:rowOff>95250</xdr:rowOff>
              </to>
            </anchor>
          </controlPr>
        </control>
      </mc:Choice>
      <mc:Fallback>
        <control shapeId="11266" r:id="rId4" name="TogglePriceVerify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8BFF-359D-4A3D-A961-9580DA9F01B9}">
  <sheetPr codeName="GO21">
    <tabColor rgb="FFA4BDC6"/>
    <pageSetUpPr fitToPage="1"/>
  </sheetPr>
  <dimension ref="C1:P128"/>
  <sheetViews>
    <sheetView showGridLines="0" showRowColHeaders="0" tabSelected="1" zoomScaleNormal="100" workbookViewId="0">
      <pane xSplit="4" ySplit="5" topLeftCell="E6" activePane="bottomRight" state="frozen"/>
      <selection pane="topRight" activeCell="G1" sqref="G1"/>
      <selection pane="bottomLeft" activeCell="A17" sqref="A17"/>
      <selection pane="bottomRight" activeCell="Q19" sqref="Q19"/>
    </sheetView>
  </sheetViews>
  <sheetFormatPr defaultRowHeight="45" customHeight="1"/>
  <cols>
    <col min="1" max="1" width="3" customWidth="1"/>
    <col min="2" max="2" width="6.5703125" customWidth="1"/>
    <col min="3" max="3" width="9.5703125" customWidth="1"/>
    <col min="4" max="4" width="4.5703125" customWidth="1"/>
    <col min="5" max="6" width="10.42578125" customWidth="1"/>
    <col min="7" max="8" width="9.5703125" customWidth="1"/>
    <col min="9" max="9" width="11.7109375" customWidth="1"/>
    <col min="10" max="10" width="12.140625" customWidth="1"/>
    <col min="11" max="11" width="13.140625" customWidth="1"/>
    <col min="12" max="12" width="12.140625" customWidth="1"/>
    <col min="14" max="14" width="25.5703125" customWidth="1"/>
    <col min="15" max="15" width="43.5703125" customWidth="1"/>
  </cols>
  <sheetData>
    <row r="1" spans="3:16" ht="15"/>
    <row r="2" spans="3:16" ht="15">
      <c r="D2" s="28"/>
      <c r="E2" s="129"/>
      <c r="F2" s="129"/>
      <c r="P2" s="8"/>
    </row>
    <row r="3" spans="3:16" ht="15">
      <c r="C3" s="8"/>
      <c r="D3" s="32"/>
      <c r="E3" s="32"/>
      <c r="F3" s="32"/>
    </row>
    <row r="4" spans="3:16" ht="3" customHeight="1"/>
    <row r="5" spans="3:16" s="2" customFormat="1" ht="45" customHeight="1">
      <c r="C5" s="30" t="s">
        <v>262</v>
      </c>
      <c r="D5" s="30" t="s">
        <v>263</v>
      </c>
      <c r="E5" s="30" t="s">
        <v>1</v>
      </c>
      <c r="F5" s="30" t="s">
        <v>989</v>
      </c>
      <c r="G5" s="30" t="s">
        <v>756</v>
      </c>
      <c r="H5" s="30" t="s">
        <v>3</v>
      </c>
      <c r="I5" s="30" t="s">
        <v>2</v>
      </c>
      <c r="J5" s="30" t="s">
        <v>990</v>
      </c>
      <c r="K5" s="30" t="s">
        <v>991</v>
      </c>
      <c r="L5" s="30" t="s">
        <v>748</v>
      </c>
      <c r="M5" s="30" t="s">
        <v>308</v>
      </c>
      <c r="N5" s="30" t="s">
        <v>4</v>
      </c>
    </row>
    <row r="6" spans="3:16" ht="45" customHeight="1">
      <c r="C6" s="31"/>
      <c r="D6" s="127" t="str">
        <f>HYPERLINK("https://www.amazon."&amp;$D$3&amp;"/dp/"&amp;PiquabooGO[[#This Row],[ASIN]],"link")</f>
        <v>link</v>
      </c>
      <c r="E6" s="21" t="s">
        <v>8</v>
      </c>
      <c r="F6" s="21">
        <v>250041</v>
      </c>
      <c r="G6" s="130" t="s">
        <v>769</v>
      </c>
      <c r="H6" s="131" t="s">
        <v>141</v>
      </c>
      <c r="I6" s="21" t="s">
        <v>60</v>
      </c>
      <c r="J6" s="132" t="s">
        <v>757</v>
      </c>
      <c r="K6" s="21" t="s">
        <v>773</v>
      </c>
      <c r="L6" s="125">
        <v>7461</v>
      </c>
      <c r="M6" s="126" t="s">
        <v>754</v>
      </c>
      <c r="N6" s="30" t="s">
        <v>999</v>
      </c>
    </row>
    <row r="7" spans="3:16" ht="45" customHeight="1">
      <c r="C7" s="31"/>
      <c r="D7" s="127" t="str">
        <f>HYPERLINK("https://www.amazon."&amp;$D$3&amp;"/dp/"&amp;PiquabooGO[[#This Row],[ASIN]],"link")</f>
        <v>link</v>
      </c>
      <c r="E7" s="21" t="s">
        <v>15</v>
      </c>
      <c r="F7" s="21">
        <v>250058</v>
      </c>
      <c r="G7" s="130" t="s">
        <v>769</v>
      </c>
      <c r="H7" s="131" t="s">
        <v>151</v>
      </c>
      <c r="I7" s="21" t="s">
        <v>70</v>
      </c>
      <c r="J7" s="132" t="s">
        <v>757</v>
      </c>
      <c r="K7" s="21" t="s">
        <v>774</v>
      </c>
      <c r="L7" s="125">
        <v>5352</v>
      </c>
      <c r="M7" s="126" t="s">
        <v>749</v>
      </c>
      <c r="N7" s="30" t="s">
        <v>1000</v>
      </c>
    </row>
    <row r="8" spans="3:16" ht="45" customHeight="1">
      <c r="C8" s="31"/>
      <c r="D8" s="127" t="str">
        <f>HYPERLINK("https://www.amazon."&amp;$D$3&amp;"/dp/"&amp;PiquabooGO[[#This Row],[ASIN]],"link")</f>
        <v>link</v>
      </c>
      <c r="E8" s="21" t="s">
        <v>9</v>
      </c>
      <c r="F8" s="21">
        <v>250058</v>
      </c>
      <c r="G8" s="130" t="s">
        <v>769</v>
      </c>
      <c r="H8" s="131" t="s">
        <v>144</v>
      </c>
      <c r="I8" s="21" t="s">
        <v>63</v>
      </c>
      <c r="J8" s="132" t="s">
        <v>757</v>
      </c>
      <c r="K8" s="21" t="s">
        <v>775</v>
      </c>
      <c r="L8" s="125">
        <v>3097</v>
      </c>
      <c r="M8" s="126" t="s">
        <v>749</v>
      </c>
      <c r="N8" s="30" t="s">
        <v>1001</v>
      </c>
    </row>
    <row r="9" spans="3:16" ht="45" customHeight="1">
      <c r="C9" s="31"/>
      <c r="D9" s="127" t="str">
        <f>HYPERLINK("https://www.amazon."&amp;$D$3&amp;"/dp/"&amp;PiquabooGO[[#This Row],[ASIN]],"link")</f>
        <v>link</v>
      </c>
      <c r="E9" s="21" t="s">
        <v>40</v>
      </c>
      <c r="F9" s="21">
        <v>250062</v>
      </c>
      <c r="G9" s="130" t="s">
        <v>769</v>
      </c>
      <c r="H9" s="131" t="s">
        <v>169</v>
      </c>
      <c r="I9" s="21" t="s">
        <v>88</v>
      </c>
      <c r="J9" s="132" t="s">
        <v>757</v>
      </c>
      <c r="K9" s="21" t="s">
        <v>814</v>
      </c>
      <c r="L9" s="125">
        <v>3005</v>
      </c>
      <c r="M9" s="126"/>
      <c r="N9" s="30" t="s">
        <v>1022</v>
      </c>
    </row>
    <row r="10" spans="3:16" ht="45" customHeight="1">
      <c r="C10" s="31"/>
      <c r="D10" s="127" t="str">
        <f>HYPERLINK("https://www.amazon."&amp;$D$3&amp;"/dp/"&amp;PiquabooGO[[#This Row],[ASIN]],"link")</f>
        <v>link</v>
      </c>
      <c r="E10" s="21" t="s">
        <v>35</v>
      </c>
      <c r="F10" s="21">
        <v>250047</v>
      </c>
      <c r="G10" s="130" t="s">
        <v>769</v>
      </c>
      <c r="H10" s="131" t="s">
        <v>167</v>
      </c>
      <c r="I10" s="21" t="s">
        <v>86</v>
      </c>
      <c r="J10" s="132" t="s">
        <v>757</v>
      </c>
      <c r="K10" s="21" t="s">
        <v>812</v>
      </c>
      <c r="L10" s="125">
        <v>1758</v>
      </c>
      <c r="M10" s="126" t="s">
        <v>750</v>
      </c>
      <c r="N10" s="30" t="s">
        <v>1020</v>
      </c>
    </row>
    <row r="11" spans="3:16" ht="45" customHeight="1">
      <c r="C11" s="31"/>
      <c r="D11" s="127" t="str">
        <f>HYPERLINK("https://www.amazon."&amp;$D$3&amp;"/dp/"&amp;PiquabooGO[[#This Row],[ASIN]],"link")</f>
        <v>link</v>
      </c>
      <c r="E11" s="21" t="s">
        <v>59</v>
      </c>
      <c r="F11" s="21">
        <v>250062</v>
      </c>
      <c r="G11" s="130" t="s">
        <v>769</v>
      </c>
      <c r="H11" s="131" t="s">
        <v>221</v>
      </c>
      <c r="I11" s="21" t="s">
        <v>140</v>
      </c>
      <c r="J11" s="132" t="s">
        <v>757</v>
      </c>
      <c r="K11" s="21" t="s">
        <v>897</v>
      </c>
      <c r="L11" s="125">
        <v>1235</v>
      </c>
      <c r="M11" s="126"/>
      <c r="N11" s="30" t="s">
        <v>1073</v>
      </c>
    </row>
    <row r="12" spans="3:16" ht="45" customHeight="1">
      <c r="C12" s="31"/>
      <c r="D12" s="127" t="str">
        <f>HYPERLINK("https://www.amazon."&amp;$D$3&amp;"/dp/"&amp;PiquabooGO[[#This Row],[ASIN]],"link")</f>
        <v>link</v>
      </c>
      <c r="E12" s="21" t="s">
        <v>36</v>
      </c>
      <c r="F12" s="21">
        <v>250047</v>
      </c>
      <c r="G12" s="130" t="s">
        <v>769</v>
      </c>
      <c r="H12" s="131" t="s">
        <v>168</v>
      </c>
      <c r="I12" s="21" t="s">
        <v>87</v>
      </c>
      <c r="J12" s="132" t="s">
        <v>757</v>
      </c>
      <c r="K12" s="21" t="s">
        <v>811</v>
      </c>
      <c r="L12" s="125">
        <v>1204</v>
      </c>
      <c r="M12" s="126" t="s">
        <v>750</v>
      </c>
      <c r="N12" s="30" t="s">
        <v>1019</v>
      </c>
    </row>
    <row r="13" spans="3:16" ht="45" customHeight="1">
      <c r="C13" s="31"/>
      <c r="D13" s="127" t="str">
        <f>HYPERLINK("https://www.amazon."&amp;$D$3&amp;"/dp/"&amp;PiquabooGO[[#This Row],[ASIN]],"link")</f>
        <v>link</v>
      </c>
      <c r="E13" s="21">
        <v>10019421</v>
      </c>
      <c r="F13" s="21">
        <v>10019421</v>
      </c>
      <c r="G13" s="130" t="s">
        <v>769</v>
      </c>
      <c r="H13" s="131" t="s">
        <v>208</v>
      </c>
      <c r="I13" s="21" t="s">
        <v>127</v>
      </c>
      <c r="J13" s="132">
        <v>4007698194215</v>
      </c>
      <c r="K13" s="21" t="s">
        <v>871</v>
      </c>
      <c r="L13" s="125">
        <v>493</v>
      </c>
      <c r="M13" s="126"/>
      <c r="N13" s="30" t="s">
        <v>1060</v>
      </c>
    </row>
    <row r="14" spans="3:16" ht="45" customHeight="1">
      <c r="C14" s="31"/>
      <c r="D14" s="127" t="str">
        <f>HYPERLINK("https://www.amazon."&amp;$D$3&amp;"/dp/"&amp;PiquabooGO[[#This Row],[ASIN]],"link")</f>
        <v>link</v>
      </c>
      <c r="E14" s="21" t="s">
        <v>855</v>
      </c>
      <c r="F14" s="21">
        <v>10020629</v>
      </c>
      <c r="G14" s="130" t="s">
        <v>769</v>
      </c>
      <c r="H14" s="131" t="s">
        <v>197</v>
      </c>
      <c r="I14" s="21" t="s">
        <v>116</v>
      </c>
      <c r="J14" s="132">
        <v>4007698206291</v>
      </c>
      <c r="K14" s="21" t="s">
        <v>856</v>
      </c>
      <c r="L14" s="125">
        <v>881</v>
      </c>
      <c r="M14" s="126" t="s">
        <v>751</v>
      </c>
      <c r="N14" s="30" t="s">
        <v>1050</v>
      </c>
    </row>
    <row r="15" spans="3:16" ht="45" customHeight="1">
      <c r="C15" s="31"/>
      <c r="D15" s="127" t="str">
        <f>HYPERLINK("https://www.amazon."&amp;$D$3&amp;"/dp/"&amp;PiquabooGO[[#This Row],[ASIN]],"link")</f>
        <v>link</v>
      </c>
      <c r="E15" s="21" t="s">
        <v>876</v>
      </c>
      <c r="F15" s="21">
        <v>10020629</v>
      </c>
      <c r="G15" s="130" t="s">
        <v>769</v>
      </c>
      <c r="H15" s="131" t="s">
        <v>211</v>
      </c>
      <c r="I15" s="21" t="s">
        <v>130</v>
      </c>
      <c r="J15" s="132">
        <v>4007698206291</v>
      </c>
      <c r="K15" s="21" t="s">
        <v>877</v>
      </c>
      <c r="L15" s="125">
        <v>773</v>
      </c>
      <c r="M15" s="126" t="s">
        <v>751</v>
      </c>
      <c r="N15" s="30" t="s">
        <v>1063</v>
      </c>
    </row>
    <row r="16" spans="3:16" ht="45" customHeight="1">
      <c r="C16" s="31"/>
      <c r="D16" s="127" t="str">
        <f>HYPERLINK("https://www.amazon."&amp;$D$3&amp;"/dp/"&amp;PiquabooGO[[#This Row],[ASIN]],"link")</f>
        <v>link</v>
      </c>
      <c r="E16" s="21" t="s">
        <v>818</v>
      </c>
      <c r="F16" s="21">
        <v>250054</v>
      </c>
      <c r="G16" s="130" t="s">
        <v>769</v>
      </c>
      <c r="H16" s="131" t="s">
        <v>171</v>
      </c>
      <c r="I16" s="21" t="s">
        <v>90</v>
      </c>
      <c r="J16" s="132" t="s">
        <v>757</v>
      </c>
      <c r="K16" s="21" t="s">
        <v>819</v>
      </c>
      <c r="L16" s="125">
        <v>475</v>
      </c>
      <c r="M16" s="126" t="s">
        <v>752</v>
      </c>
      <c r="N16" s="30" t="s">
        <v>1026</v>
      </c>
    </row>
    <row r="17" spans="3:14" ht="45" customHeight="1">
      <c r="C17" s="31"/>
      <c r="D17" s="127" t="str">
        <f>HYPERLINK("https://www.amazon."&amp;$D$3&amp;"/dp/"&amp;PiquabooGO[[#This Row],[ASIN]],"link")</f>
        <v>link</v>
      </c>
      <c r="E17" s="21" t="s">
        <v>820</v>
      </c>
      <c r="F17" s="21">
        <v>250054</v>
      </c>
      <c r="G17" s="130" t="s">
        <v>769</v>
      </c>
      <c r="H17" s="131" t="s">
        <v>172</v>
      </c>
      <c r="I17" s="21" t="s">
        <v>91</v>
      </c>
      <c r="J17" s="132" t="s">
        <v>757</v>
      </c>
      <c r="K17" s="21" t="s">
        <v>821</v>
      </c>
      <c r="L17" s="125">
        <v>475</v>
      </c>
      <c r="M17" s="126" t="s">
        <v>752</v>
      </c>
      <c r="N17" s="30" t="s">
        <v>1027</v>
      </c>
    </row>
    <row r="18" spans="3:14" ht="45" customHeight="1">
      <c r="C18" s="31"/>
      <c r="D18" s="127"/>
      <c r="E18" s="21">
        <v>937172</v>
      </c>
      <c r="F18" s="21">
        <v>937172</v>
      </c>
      <c r="G18" s="130" t="s">
        <v>764</v>
      </c>
      <c r="H18" s="131" t="s">
        <v>499</v>
      </c>
      <c r="I18" s="21" t="s">
        <v>498</v>
      </c>
      <c r="J18" s="132" t="s">
        <v>757</v>
      </c>
      <c r="K18" s="21" t="s">
        <v>771</v>
      </c>
      <c r="L18" s="125">
        <v>404</v>
      </c>
      <c r="M18" s="126"/>
      <c r="N18" s="30" t="s">
        <v>997</v>
      </c>
    </row>
    <row r="19" spans="3:14" ht="45" customHeight="1">
      <c r="C19" s="31"/>
      <c r="D19" s="127" t="str">
        <f>HYPERLINK("https://www.amazon."&amp;$D$3&amp;"/dp/"&amp;PiquabooGO[[#This Row],[ASIN]],"link")</f>
        <v>link</v>
      </c>
      <c r="E19" s="21" t="s">
        <v>805</v>
      </c>
      <c r="F19" s="21">
        <v>250040</v>
      </c>
      <c r="G19" s="130" t="s">
        <v>769</v>
      </c>
      <c r="H19" s="131" t="s">
        <v>165</v>
      </c>
      <c r="I19" s="21" t="s">
        <v>84</v>
      </c>
      <c r="J19" s="132" t="s">
        <v>757</v>
      </c>
      <c r="K19" s="21" t="s">
        <v>806</v>
      </c>
      <c r="L19" s="125">
        <v>324</v>
      </c>
      <c r="M19" s="126" t="s">
        <v>752</v>
      </c>
      <c r="N19" s="30" t="s">
        <v>1016</v>
      </c>
    </row>
    <row r="20" spans="3:14" ht="45" customHeight="1">
      <c r="C20" s="31"/>
      <c r="D20" s="127" t="str">
        <f>HYPERLINK("https://www.amazon."&amp;$D$3&amp;"/dp/"&amp;PiquabooGO[[#This Row],[ASIN]],"link")</f>
        <v>link</v>
      </c>
      <c r="E20" s="21" t="s">
        <v>807</v>
      </c>
      <c r="F20" s="21">
        <v>250040</v>
      </c>
      <c r="G20" s="130" t="s">
        <v>769</v>
      </c>
      <c r="H20" s="131" t="s">
        <v>164</v>
      </c>
      <c r="I20" s="21" t="s">
        <v>83</v>
      </c>
      <c r="J20" s="132" t="s">
        <v>757</v>
      </c>
      <c r="K20" s="21" t="s">
        <v>808</v>
      </c>
      <c r="L20" s="125">
        <v>324</v>
      </c>
      <c r="M20" s="126" t="s">
        <v>752</v>
      </c>
      <c r="N20" s="30" t="s">
        <v>1017</v>
      </c>
    </row>
    <row r="21" spans="3:14" ht="45" customHeight="1">
      <c r="C21" s="31"/>
      <c r="D21" s="127" t="str">
        <f>HYPERLINK("https://www.amazon."&amp;$D$3&amp;"/dp/"&amp;PiquabooGO[[#This Row],[ASIN]],"link")</f>
        <v>link</v>
      </c>
      <c r="E21" s="21" t="s">
        <v>889</v>
      </c>
      <c r="F21" s="21" t="s">
        <v>884</v>
      </c>
      <c r="G21" s="130" t="s">
        <v>767</v>
      </c>
      <c r="H21" s="131" t="s">
        <v>217</v>
      </c>
      <c r="I21" s="21" t="s">
        <v>136</v>
      </c>
      <c r="J21" s="132" t="s">
        <v>883</v>
      </c>
      <c r="K21" s="21" t="s">
        <v>890</v>
      </c>
      <c r="L21" s="125">
        <v>318</v>
      </c>
      <c r="M21" s="126" t="s">
        <v>753</v>
      </c>
      <c r="N21" s="30" t="s">
        <v>1069</v>
      </c>
    </row>
    <row r="22" spans="3:14" ht="45" customHeight="1">
      <c r="C22" s="31"/>
      <c r="D22" s="127" t="str">
        <f>HYPERLINK("https://www.amazon."&amp;$D$3&amp;"/dp/"&amp;PiquabooGO[[#This Row],[ASIN]],"link")</f>
        <v>link</v>
      </c>
      <c r="E22" s="21" t="s">
        <v>887</v>
      </c>
      <c r="F22" s="21" t="s">
        <v>884</v>
      </c>
      <c r="G22" s="130" t="s">
        <v>767</v>
      </c>
      <c r="H22" s="131" t="s">
        <v>216</v>
      </c>
      <c r="I22" s="21" t="s">
        <v>135</v>
      </c>
      <c r="J22" s="132" t="s">
        <v>883</v>
      </c>
      <c r="K22" s="21" t="s">
        <v>888</v>
      </c>
      <c r="L22" s="125">
        <v>318</v>
      </c>
      <c r="M22" s="126" t="s">
        <v>753</v>
      </c>
      <c r="N22" s="30" t="s">
        <v>1068</v>
      </c>
    </row>
    <row r="23" spans="3:14" ht="45" customHeight="1">
      <c r="C23" s="31"/>
      <c r="D23" s="127" t="str">
        <f>HYPERLINK("https://www.amazon."&amp;$D$3&amp;"/dp/"&amp;PiquabooGO[[#This Row],[ASIN]],"link")</f>
        <v>link</v>
      </c>
      <c r="E23" s="21" t="s">
        <v>885</v>
      </c>
      <c r="F23" s="21" t="s">
        <v>884</v>
      </c>
      <c r="G23" s="130" t="s">
        <v>767</v>
      </c>
      <c r="H23" s="131" t="s">
        <v>215</v>
      </c>
      <c r="I23" s="21" t="s">
        <v>134</v>
      </c>
      <c r="J23" s="132" t="s">
        <v>883</v>
      </c>
      <c r="K23" s="21" t="s">
        <v>886</v>
      </c>
      <c r="L23" s="125">
        <v>318</v>
      </c>
      <c r="M23" s="126" t="s">
        <v>753</v>
      </c>
      <c r="N23" s="30" t="s">
        <v>1067</v>
      </c>
    </row>
    <row r="24" spans="3:14" ht="45" customHeight="1">
      <c r="C24" s="31"/>
      <c r="D24" s="127" t="str">
        <f>HYPERLINK("https://www.amazon."&amp;$D$3&amp;"/dp/"&amp;PiquabooGO[[#This Row],[ASIN]],"link")</f>
        <v>link</v>
      </c>
      <c r="E24" s="21" t="s">
        <v>881</v>
      </c>
      <c r="F24" s="21" t="s">
        <v>884</v>
      </c>
      <c r="G24" s="130" t="s">
        <v>767</v>
      </c>
      <c r="H24" s="131" t="s">
        <v>214</v>
      </c>
      <c r="I24" s="21" t="s">
        <v>133</v>
      </c>
      <c r="J24" s="132" t="s">
        <v>883</v>
      </c>
      <c r="K24" s="21" t="s">
        <v>882</v>
      </c>
      <c r="L24" s="125">
        <v>318</v>
      </c>
      <c r="M24" s="126" t="s">
        <v>753</v>
      </c>
      <c r="N24" s="30" t="s">
        <v>1066</v>
      </c>
    </row>
    <row r="25" spans="3:14" ht="45" customHeight="1">
      <c r="C25" s="31"/>
      <c r="D25" s="127" t="str">
        <f>HYPERLINK("https://www.amazon."&amp;$D$3&amp;"/dp/"&amp;PiquabooGO[[#This Row],[ASIN]],"link")</f>
        <v>link</v>
      </c>
      <c r="E25" s="21" t="s">
        <v>853</v>
      </c>
      <c r="F25" s="21">
        <v>10015629</v>
      </c>
      <c r="G25" s="130" t="s">
        <v>769</v>
      </c>
      <c r="H25" s="131" t="s">
        <v>200</v>
      </c>
      <c r="I25" s="21" t="s">
        <v>119</v>
      </c>
      <c r="J25" s="132">
        <v>4007698156299</v>
      </c>
      <c r="K25" s="21" t="s">
        <v>854</v>
      </c>
      <c r="L25" s="125">
        <v>311</v>
      </c>
      <c r="M25" s="126"/>
      <c r="N25" s="30" t="s">
        <v>1049</v>
      </c>
    </row>
    <row r="26" spans="3:14" ht="45" customHeight="1">
      <c r="C26" s="31"/>
      <c r="D26" s="127" t="str">
        <f>HYPERLINK("https://www.amazon."&amp;$D$3&amp;"/dp/"&amp;PiquabooGO[[#This Row],[ASIN]],"link")</f>
        <v>link</v>
      </c>
      <c r="E26" s="21">
        <v>937326</v>
      </c>
      <c r="F26" s="21">
        <v>937326</v>
      </c>
      <c r="G26" s="130" t="s">
        <v>764</v>
      </c>
      <c r="H26" s="131" t="s">
        <v>145</v>
      </c>
      <c r="I26" s="21" t="s">
        <v>64</v>
      </c>
      <c r="J26" s="132" t="s">
        <v>757</v>
      </c>
      <c r="K26" s="21" t="s">
        <v>772</v>
      </c>
      <c r="L26" s="125">
        <v>254</v>
      </c>
      <c r="M26" s="126"/>
      <c r="N26" s="30" t="s">
        <v>998</v>
      </c>
    </row>
    <row r="27" spans="3:14" ht="45" customHeight="1">
      <c r="C27" s="31"/>
      <c r="D27" s="127" t="str">
        <f>HYPERLINK("https://www.amazon."&amp;$D$3&amp;"/dp/"&amp;PiquabooGO[[#This Row],[ASIN]],"link")</f>
        <v>link</v>
      </c>
      <c r="E27" s="21" t="s">
        <v>851</v>
      </c>
      <c r="F27" s="21">
        <v>10015629</v>
      </c>
      <c r="G27" s="130" t="s">
        <v>769</v>
      </c>
      <c r="H27" s="131" t="s">
        <v>201</v>
      </c>
      <c r="I27" s="21" t="s">
        <v>120</v>
      </c>
      <c r="J27" s="132">
        <v>4007698156299</v>
      </c>
      <c r="K27" s="21" t="s">
        <v>852</v>
      </c>
      <c r="L27" s="125">
        <v>253</v>
      </c>
      <c r="M27" s="126"/>
      <c r="N27" s="30" t="s">
        <v>1048</v>
      </c>
    </row>
    <row r="28" spans="3:14" ht="45" customHeight="1">
      <c r="C28" s="31"/>
      <c r="D28" s="127" t="str">
        <f>HYPERLINK("https://www.amazon."&amp;$D$3&amp;"/dp/"&amp;PiquabooGO[[#This Row],[ASIN]],"link")</f>
        <v>link</v>
      </c>
      <c r="E28" s="21" t="s">
        <v>51</v>
      </c>
      <c r="F28" s="21" t="s">
        <v>51</v>
      </c>
      <c r="G28" s="130" t="s">
        <v>769</v>
      </c>
      <c r="H28" s="131" t="s">
        <v>212</v>
      </c>
      <c r="I28" s="21" t="s">
        <v>131</v>
      </c>
      <c r="J28" s="132" t="s">
        <v>757</v>
      </c>
      <c r="K28" s="21" t="s">
        <v>878</v>
      </c>
      <c r="L28" s="125">
        <v>252</v>
      </c>
      <c r="M28" s="126"/>
      <c r="N28" s="30" t="s">
        <v>1064</v>
      </c>
    </row>
    <row r="29" spans="3:14" ht="45" customHeight="1">
      <c r="C29" s="31"/>
      <c r="D29" s="127" t="str">
        <f>HYPERLINK("https://www.amazon."&amp;$D$3&amp;"/dp/"&amp;PiquabooGO[[#This Row],[ASIN]],"link")</f>
        <v>link</v>
      </c>
      <c r="E29" s="21" t="s">
        <v>46</v>
      </c>
      <c r="F29" s="21" t="s">
        <v>46</v>
      </c>
      <c r="G29" s="130" t="s">
        <v>809</v>
      </c>
      <c r="H29" s="131" t="s">
        <v>183</v>
      </c>
      <c r="I29" s="21" t="s">
        <v>102</v>
      </c>
      <c r="J29" s="132" t="s">
        <v>757</v>
      </c>
      <c r="K29" s="21" t="s">
        <v>836</v>
      </c>
      <c r="L29" s="125">
        <v>251</v>
      </c>
      <c r="M29" s="126"/>
      <c r="N29" s="30" t="s">
        <v>1035</v>
      </c>
    </row>
    <row r="30" spans="3:14" ht="45" customHeight="1">
      <c r="C30" s="31"/>
      <c r="D30" s="128" t="str">
        <f>HYPERLINK("https://www.amazon."&amp;$D$3&amp;"/dp/"&amp;PiquabooGO[[#This Row],[ASIN]],"link")</f>
        <v>link</v>
      </c>
      <c r="E30" s="21" t="s">
        <v>953</v>
      </c>
      <c r="F30" s="21">
        <v>77868</v>
      </c>
      <c r="G30" s="130" t="s">
        <v>759</v>
      </c>
      <c r="H30" s="131" t="s">
        <v>692</v>
      </c>
      <c r="I30" s="21" t="s">
        <v>691</v>
      </c>
      <c r="J30" s="132" t="s">
        <v>757</v>
      </c>
      <c r="K30" s="21" t="s">
        <v>954</v>
      </c>
      <c r="L30" s="125">
        <v>232</v>
      </c>
      <c r="M30" s="126"/>
      <c r="N30" s="30" t="s">
        <v>1095</v>
      </c>
    </row>
    <row r="31" spans="3:14" ht="45" customHeight="1">
      <c r="C31" s="31"/>
      <c r="D31" s="128" t="str">
        <f>HYPERLINK("https://www.amazon."&amp;$D$3&amp;"/dp/"&amp;PiquabooGO[[#This Row],[ASIN]],"link")</f>
        <v>link</v>
      </c>
      <c r="E31" s="21" t="s">
        <v>969</v>
      </c>
      <c r="F31" s="21">
        <v>77855</v>
      </c>
      <c r="G31" s="130" t="s">
        <v>759</v>
      </c>
      <c r="H31" s="131" t="s">
        <v>708</v>
      </c>
      <c r="I31" s="21" t="s">
        <v>707</v>
      </c>
      <c r="J31" s="132" t="s">
        <v>757</v>
      </c>
      <c r="K31" s="21" t="s">
        <v>970</v>
      </c>
      <c r="L31" s="125">
        <v>203</v>
      </c>
      <c r="M31" s="126"/>
      <c r="N31" s="30" t="s">
        <v>1103</v>
      </c>
    </row>
    <row r="32" spans="3:14" ht="45" customHeight="1">
      <c r="C32" s="31"/>
      <c r="D32" s="127" t="str">
        <f>HYPERLINK("https://www.amazon."&amp;$D$3&amp;"/dp/"&amp;PiquabooGO[[#This Row],[ASIN]],"link")</f>
        <v>link</v>
      </c>
      <c r="E32" s="21">
        <v>10010400</v>
      </c>
      <c r="F32" s="21">
        <v>10010400</v>
      </c>
      <c r="G32" s="130" t="s">
        <v>769</v>
      </c>
      <c r="H32" s="131" t="s">
        <v>205</v>
      </c>
      <c r="I32" s="21" t="s">
        <v>124</v>
      </c>
      <c r="J32" s="132">
        <v>4007698104009</v>
      </c>
      <c r="K32" s="21" t="s">
        <v>868</v>
      </c>
      <c r="L32" s="125">
        <v>146</v>
      </c>
      <c r="M32" s="126"/>
      <c r="N32" s="30" t="s">
        <v>1057</v>
      </c>
    </row>
    <row r="33" spans="3:14" ht="45" customHeight="1">
      <c r="C33" s="31"/>
      <c r="D33" s="128" t="str">
        <f>HYPERLINK("https://www.amazon."&amp;$D$3&amp;"/dp/"&amp;PiquabooGO[[#This Row],[ASIN]],"link")</f>
        <v>link</v>
      </c>
      <c r="E33" s="21" t="s">
        <v>931</v>
      </c>
      <c r="F33" s="21" t="s">
        <v>934</v>
      </c>
      <c r="G33" s="130" t="s">
        <v>758</v>
      </c>
      <c r="H33" s="131" t="s">
        <v>571</v>
      </c>
      <c r="I33" s="21" t="s">
        <v>570</v>
      </c>
      <c r="J33" s="132" t="s">
        <v>933</v>
      </c>
      <c r="K33" s="21" t="s">
        <v>932</v>
      </c>
      <c r="L33" s="125">
        <v>144</v>
      </c>
      <c r="M33" s="126"/>
      <c r="N33" s="30" t="s">
        <v>1085</v>
      </c>
    </row>
    <row r="34" spans="3:14" ht="45" customHeight="1">
      <c r="C34" s="31"/>
      <c r="D34" s="128" t="str">
        <f>HYPERLINK("https://www.amazon."&amp;$D$3&amp;"/dp/"&amp;PiquabooGO[[#This Row],[ASIN]],"link")</f>
        <v>link</v>
      </c>
      <c r="E34" s="21" t="s">
        <v>919</v>
      </c>
      <c r="F34" s="21" t="s">
        <v>922</v>
      </c>
      <c r="G34" s="130" t="s">
        <v>776</v>
      </c>
      <c r="H34" s="131" t="s">
        <v>561</v>
      </c>
      <c r="I34" s="21" t="s">
        <v>560</v>
      </c>
      <c r="J34" s="132" t="s">
        <v>921</v>
      </c>
      <c r="K34" s="21" t="s">
        <v>920</v>
      </c>
      <c r="L34" s="125">
        <v>129</v>
      </c>
      <c r="M34" s="126"/>
      <c r="N34" s="30" t="s">
        <v>1080</v>
      </c>
    </row>
    <row r="35" spans="3:14" ht="45" customHeight="1">
      <c r="C35" s="31"/>
      <c r="D35" s="127" t="str">
        <f>HYPERLINK("https://www.amazon."&amp;$D$3&amp;"/dp/"&amp;PiquabooGO[[#This Row],[ASIN]],"link")</f>
        <v>link</v>
      </c>
      <c r="E35" s="21">
        <v>73653</v>
      </c>
      <c r="F35" s="21">
        <v>73653</v>
      </c>
      <c r="G35" s="130" t="s">
        <v>837</v>
      </c>
      <c r="H35" s="131" t="s">
        <v>186</v>
      </c>
      <c r="I35" s="21" t="s">
        <v>105</v>
      </c>
      <c r="J35" s="132" t="s">
        <v>757</v>
      </c>
      <c r="K35" s="21" t="s">
        <v>838</v>
      </c>
      <c r="L35" s="125">
        <v>120</v>
      </c>
      <c r="M35" s="126"/>
      <c r="N35" s="30" t="s">
        <v>1036</v>
      </c>
    </row>
    <row r="36" spans="3:14" ht="45" customHeight="1">
      <c r="C36" s="31"/>
      <c r="D36" s="128" t="str">
        <f>HYPERLINK("https://www.amazon."&amp;$D$3&amp;"/dp/"&amp;PiquabooGO[[#This Row],[ASIN]],"link")</f>
        <v>link</v>
      </c>
      <c r="E36" s="21" t="s">
        <v>945</v>
      </c>
      <c r="F36" s="21">
        <v>77865</v>
      </c>
      <c r="G36" s="130" t="s">
        <v>762</v>
      </c>
      <c r="H36" s="131" t="s">
        <v>684</v>
      </c>
      <c r="I36" s="21" t="s">
        <v>683</v>
      </c>
      <c r="J36" s="132" t="s">
        <v>757</v>
      </c>
      <c r="K36" s="21" t="s">
        <v>946</v>
      </c>
      <c r="L36" s="125">
        <v>115</v>
      </c>
      <c r="M36" s="126"/>
      <c r="N36" s="30" t="s">
        <v>1091</v>
      </c>
    </row>
    <row r="37" spans="3:14" ht="45" customHeight="1">
      <c r="C37" s="31"/>
      <c r="D37" s="128" t="str">
        <f>HYPERLINK("https://www.amazon."&amp;$D$3&amp;"/dp/"&amp;PiquabooGO[[#This Row],[ASIN]],"link")</f>
        <v>link</v>
      </c>
      <c r="E37" s="21" t="s">
        <v>959</v>
      </c>
      <c r="F37" s="21">
        <v>77869</v>
      </c>
      <c r="G37" s="130" t="s">
        <v>759</v>
      </c>
      <c r="H37" s="131" t="s">
        <v>698</v>
      </c>
      <c r="I37" s="21" t="s">
        <v>697</v>
      </c>
      <c r="J37" s="132" t="s">
        <v>757</v>
      </c>
      <c r="K37" s="21" t="s">
        <v>960</v>
      </c>
      <c r="L37" s="125">
        <v>107</v>
      </c>
      <c r="M37" s="126"/>
      <c r="N37" s="30" t="s">
        <v>1098</v>
      </c>
    </row>
    <row r="38" spans="3:14" ht="45" customHeight="1">
      <c r="C38" s="31"/>
      <c r="D38" s="128" t="str">
        <f>HYPERLINK("https://www.amazon."&amp;$D$3&amp;"/dp/"&amp;PiquabooGO[[#This Row],[ASIN]],"link")</f>
        <v>link</v>
      </c>
      <c r="E38" s="21" t="s">
        <v>951</v>
      </c>
      <c r="F38" s="21">
        <v>77863</v>
      </c>
      <c r="G38" s="130" t="s">
        <v>865</v>
      </c>
      <c r="H38" s="131" t="s">
        <v>690</v>
      </c>
      <c r="I38" s="21" t="s">
        <v>689</v>
      </c>
      <c r="J38" s="132" t="s">
        <v>757</v>
      </c>
      <c r="K38" s="21" t="s">
        <v>952</v>
      </c>
      <c r="L38" s="125">
        <v>99</v>
      </c>
      <c r="M38" s="126"/>
      <c r="N38" s="30" t="s">
        <v>1094</v>
      </c>
    </row>
    <row r="39" spans="3:14" ht="45" customHeight="1">
      <c r="C39" s="31"/>
      <c r="D39" s="128" t="str">
        <f>HYPERLINK("https://www.amazon."&amp;$D$3&amp;"/dp/"&amp;PiquabooGO[[#This Row],[ASIN]],"link")</f>
        <v>link</v>
      </c>
      <c r="E39" s="21" t="s">
        <v>949</v>
      </c>
      <c r="F39" s="21">
        <v>77335</v>
      </c>
      <c r="G39" s="130" t="s">
        <v>760</v>
      </c>
      <c r="H39" s="131" t="s">
        <v>688</v>
      </c>
      <c r="I39" s="21" t="s">
        <v>687</v>
      </c>
      <c r="J39" s="132" t="s">
        <v>757</v>
      </c>
      <c r="K39" s="21" t="s">
        <v>950</v>
      </c>
      <c r="L39" s="125">
        <v>94</v>
      </c>
      <c r="M39" s="126"/>
      <c r="N39" s="30" t="s">
        <v>1093</v>
      </c>
    </row>
    <row r="40" spans="3:14" ht="45" customHeight="1">
      <c r="C40" s="31"/>
      <c r="D40" s="128" t="str">
        <f>HYPERLINK("https://www.amazon."&amp;$D$3&amp;"/dp/"&amp;PiquabooGO[[#This Row],[ASIN]],"link")</f>
        <v>link</v>
      </c>
      <c r="E40" s="21" t="s">
        <v>973</v>
      </c>
      <c r="F40" s="21">
        <v>77866</v>
      </c>
      <c r="G40" s="130" t="s">
        <v>759</v>
      </c>
      <c r="H40" s="131" t="s">
        <v>712</v>
      </c>
      <c r="I40" s="21" t="s">
        <v>711</v>
      </c>
      <c r="J40" s="132" t="s">
        <v>757</v>
      </c>
      <c r="K40" s="21" t="s">
        <v>974</v>
      </c>
      <c r="L40" s="125">
        <v>82</v>
      </c>
      <c r="M40" s="126"/>
      <c r="N40" s="30" t="s">
        <v>1105</v>
      </c>
    </row>
    <row r="41" spans="3:14" ht="45" customHeight="1">
      <c r="C41" s="31"/>
      <c r="D41" s="128" t="str">
        <f>HYPERLINK("https://www.amazon."&amp;$D$3&amp;"/dp/"&amp;PiquabooGO[[#This Row],[ASIN]],"link")</f>
        <v>link</v>
      </c>
      <c r="E41" s="21" t="s">
        <v>961</v>
      </c>
      <c r="F41" s="21">
        <v>77858</v>
      </c>
      <c r="G41" s="130" t="s">
        <v>760</v>
      </c>
      <c r="H41" s="131" t="s">
        <v>700</v>
      </c>
      <c r="I41" s="21" t="s">
        <v>699</v>
      </c>
      <c r="J41" s="132" t="s">
        <v>757</v>
      </c>
      <c r="K41" s="21" t="s">
        <v>962</v>
      </c>
      <c r="L41" s="125">
        <v>81</v>
      </c>
      <c r="M41" s="126"/>
      <c r="N41" s="30" t="s">
        <v>1099</v>
      </c>
    </row>
    <row r="42" spans="3:14" ht="45" customHeight="1">
      <c r="C42" s="31"/>
      <c r="D42" s="127" t="str">
        <f>HYPERLINK("https://www.amazon."&amp;$D$3&amp;"/dp/"&amp;PiquabooGO[[#This Row],[ASIN]],"link")</f>
        <v>link</v>
      </c>
      <c r="E42" s="21">
        <v>75786</v>
      </c>
      <c r="F42" s="21">
        <v>75786</v>
      </c>
      <c r="G42" s="130" t="s">
        <v>837</v>
      </c>
      <c r="H42" s="131" t="s">
        <v>190</v>
      </c>
      <c r="I42" s="21" t="s">
        <v>109</v>
      </c>
      <c r="J42" s="132" t="s">
        <v>757</v>
      </c>
      <c r="K42" s="21" t="s">
        <v>846</v>
      </c>
      <c r="L42" s="125">
        <v>80</v>
      </c>
      <c r="M42" s="126"/>
      <c r="N42" s="30" t="s">
        <v>1044</v>
      </c>
    </row>
    <row r="43" spans="3:14" ht="45" customHeight="1">
      <c r="C43" s="31"/>
      <c r="D43" s="127" t="str">
        <f>HYPERLINK("https://www.amazon."&amp;$D$3&amp;"/dp/"&amp;PiquabooGO[[#This Row],[ASIN]],"link")</f>
        <v>link</v>
      </c>
      <c r="E43" s="21">
        <v>10019379</v>
      </c>
      <c r="F43" s="21">
        <v>10019379</v>
      </c>
      <c r="G43" s="130" t="s">
        <v>758</v>
      </c>
      <c r="H43" s="131" t="s">
        <v>207</v>
      </c>
      <c r="I43" s="21" t="s">
        <v>126</v>
      </c>
      <c r="J43" s="132">
        <v>4007698193799</v>
      </c>
      <c r="K43" s="21" t="s">
        <v>870</v>
      </c>
      <c r="L43" s="125">
        <v>80</v>
      </c>
      <c r="M43" s="126"/>
      <c r="N43" s="30" t="s">
        <v>1059</v>
      </c>
    </row>
    <row r="44" spans="3:14" ht="45" customHeight="1">
      <c r="C44" s="31"/>
      <c r="D44" s="127" t="str">
        <f>HYPERLINK("https://www.amazon."&amp;$D$3&amp;"/dp/"&amp;PiquabooGO[[#This Row],[ASIN]],"link")</f>
        <v>link</v>
      </c>
      <c r="E44" s="21" t="s">
        <v>985</v>
      </c>
      <c r="F44" s="21">
        <v>10027815</v>
      </c>
      <c r="G44" s="130" t="s">
        <v>769</v>
      </c>
      <c r="H44" s="131" t="s">
        <v>740</v>
      </c>
      <c r="I44" s="21" t="s">
        <v>735</v>
      </c>
      <c r="J44" s="132">
        <v>0</v>
      </c>
      <c r="K44" s="21">
        <v>5060548336677</v>
      </c>
      <c r="L44" s="125">
        <v>80</v>
      </c>
      <c r="M44" s="126" t="s">
        <v>755</v>
      </c>
      <c r="N44" s="30" t="s">
        <v>1111</v>
      </c>
    </row>
    <row r="45" spans="3:14" ht="45" customHeight="1">
      <c r="C45" s="31"/>
      <c r="D45" s="127" t="str">
        <f>HYPERLINK("https://www.amazon."&amp;$D$3&amp;"/dp/"&amp;PiquabooGO[[#This Row],[ASIN]],"link")</f>
        <v>link</v>
      </c>
      <c r="E45" s="21" t="s">
        <v>986</v>
      </c>
      <c r="F45" s="21">
        <v>10027815</v>
      </c>
      <c r="G45" s="130" t="s">
        <v>769</v>
      </c>
      <c r="H45" s="131" t="s">
        <v>742</v>
      </c>
      <c r="I45" s="21" t="s">
        <v>737</v>
      </c>
      <c r="J45" s="132">
        <v>0</v>
      </c>
      <c r="K45" s="21">
        <v>5060548336684</v>
      </c>
      <c r="L45" s="125">
        <v>80</v>
      </c>
      <c r="M45" s="126" t="s">
        <v>755</v>
      </c>
      <c r="N45" s="30" t="s">
        <v>1112</v>
      </c>
    </row>
    <row r="46" spans="3:14" ht="45" customHeight="1">
      <c r="C46" s="31"/>
      <c r="D46" s="127" t="str">
        <f>HYPERLINK("https://www.amazon."&amp;$D$3&amp;"/dp/"&amp;PiquabooGO[[#This Row],[ASIN]],"link")</f>
        <v>link</v>
      </c>
      <c r="E46" s="21" t="s">
        <v>987</v>
      </c>
      <c r="F46" s="21">
        <v>10027815</v>
      </c>
      <c r="G46" s="130" t="s">
        <v>769</v>
      </c>
      <c r="H46" s="131" t="s">
        <v>741</v>
      </c>
      <c r="I46" s="21" t="s">
        <v>736</v>
      </c>
      <c r="J46" s="132">
        <v>0</v>
      </c>
      <c r="K46" s="21">
        <v>5060548336691</v>
      </c>
      <c r="L46" s="125">
        <v>80</v>
      </c>
      <c r="M46" s="126" t="s">
        <v>755</v>
      </c>
      <c r="N46" s="30" t="s">
        <v>1113</v>
      </c>
    </row>
    <row r="47" spans="3:14" ht="45" customHeight="1">
      <c r="C47" s="31"/>
      <c r="D47" s="128" t="str">
        <f>HYPERLINK("https://www.amazon."&amp;$D$3&amp;"/dp/"&amp;PiquabooGO[[#This Row],[ASIN]],"link")</f>
        <v>link</v>
      </c>
      <c r="E47" s="21" t="s">
        <v>935</v>
      </c>
      <c r="F47" s="21">
        <v>10027957</v>
      </c>
      <c r="G47" s="130" t="s">
        <v>769</v>
      </c>
      <c r="H47" s="131" t="s">
        <v>585</v>
      </c>
      <c r="I47" s="21" t="s">
        <v>584</v>
      </c>
      <c r="J47" s="132">
        <v>4007698072353</v>
      </c>
      <c r="K47" s="21" t="s">
        <v>936</v>
      </c>
      <c r="L47" s="125">
        <v>79</v>
      </c>
      <c r="M47" s="126"/>
      <c r="N47" s="30" t="s">
        <v>1086</v>
      </c>
    </row>
    <row r="48" spans="3:14" ht="45" customHeight="1">
      <c r="C48" s="31"/>
      <c r="D48" s="127" t="str">
        <f>HYPERLINK("https://www.amazon."&amp;$D$3&amp;"/dp/"&amp;PiquabooGO[[#This Row],[ASIN]],"link")</f>
        <v>link</v>
      </c>
      <c r="E48" s="21">
        <v>936963</v>
      </c>
      <c r="F48" s="21">
        <v>936963</v>
      </c>
      <c r="G48" s="130" t="s">
        <v>762</v>
      </c>
      <c r="H48" s="131" t="s">
        <v>147</v>
      </c>
      <c r="I48" s="21" t="s">
        <v>66</v>
      </c>
      <c r="J48" s="132" t="s">
        <v>757</v>
      </c>
      <c r="K48" s="21" t="s">
        <v>770</v>
      </c>
      <c r="L48" s="125">
        <v>73</v>
      </c>
      <c r="M48" s="126"/>
      <c r="N48" s="30" t="s">
        <v>996</v>
      </c>
    </row>
    <row r="49" spans="3:14" ht="45" customHeight="1">
      <c r="C49" s="31"/>
      <c r="D49" s="128" t="str">
        <f>HYPERLINK("https://www.amazon."&amp;$D$3&amp;"/dp/"&amp;PiquabooGO[[#This Row],[ASIN]],"link")</f>
        <v>link</v>
      </c>
      <c r="E49" s="21" t="s">
        <v>981</v>
      </c>
      <c r="F49" s="21">
        <v>10014225</v>
      </c>
      <c r="G49" s="130" t="s">
        <v>769</v>
      </c>
      <c r="H49" s="131" t="s">
        <v>730</v>
      </c>
      <c r="I49" s="21" t="s">
        <v>729</v>
      </c>
      <c r="J49" s="132">
        <v>0</v>
      </c>
      <c r="K49" s="21" t="s">
        <v>982</v>
      </c>
      <c r="L49" s="125">
        <v>67</v>
      </c>
      <c r="M49" s="126" t="s">
        <v>752</v>
      </c>
      <c r="N49" s="30" t="s">
        <v>1109</v>
      </c>
    </row>
    <row r="50" spans="3:14" ht="45" customHeight="1">
      <c r="C50" s="31"/>
      <c r="D50" s="128" t="str">
        <f>HYPERLINK("https://www.amazon."&amp;$D$3&amp;"/dp/"&amp;PiquabooGO[[#This Row],[ASIN]],"link")</f>
        <v>link</v>
      </c>
      <c r="E50" s="21" t="s">
        <v>983</v>
      </c>
      <c r="F50" s="21">
        <v>10014225</v>
      </c>
      <c r="G50" s="130" t="s">
        <v>769</v>
      </c>
      <c r="H50" s="131" t="s">
        <v>728</v>
      </c>
      <c r="I50" s="21" t="s">
        <v>727</v>
      </c>
      <c r="J50" s="132">
        <v>0</v>
      </c>
      <c r="K50" s="21" t="s">
        <v>984</v>
      </c>
      <c r="L50" s="125">
        <v>62</v>
      </c>
      <c r="M50" s="126" t="s">
        <v>752</v>
      </c>
      <c r="N50" s="30" t="s">
        <v>1110</v>
      </c>
    </row>
    <row r="51" spans="3:14" ht="45" customHeight="1">
      <c r="C51" s="31"/>
      <c r="D51" s="127" t="str">
        <f>HYPERLINK("https://www.amazon."&amp;$D$3&amp;"/dp/"&amp;PiquabooGO[[#This Row],[ASIN]],"link")</f>
        <v>link</v>
      </c>
      <c r="E51" s="21">
        <v>73690</v>
      </c>
      <c r="F51" s="21">
        <v>73690</v>
      </c>
      <c r="G51" s="130" t="s">
        <v>837</v>
      </c>
      <c r="H51" s="131" t="s">
        <v>193</v>
      </c>
      <c r="I51" s="21" t="s">
        <v>112</v>
      </c>
      <c r="J51" s="132" t="s">
        <v>757</v>
      </c>
      <c r="K51" s="21" t="s">
        <v>840</v>
      </c>
      <c r="L51" s="125">
        <v>60</v>
      </c>
      <c r="M51" s="126"/>
      <c r="N51" s="30" t="s">
        <v>1038</v>
      </c>
    </row>
    <row r="52" spans="3:14" ht="45" customHeight="1">
      <c r="C52" s="31"/>
      <c r="D52" s="127" t="str">
        <f>HYPERLINK("https://www.amazon."&amp;$D$3&amp;"/dp/"&amp;PiquabooGO[[#This Row],[ASIN]],"link")</f>
        <v>link</v>
      </c>
      <c r="E52" s="21" t="s">
        <v>830</v>
      </c>
      <c r="F52" s="21" t="s">
        <v>830</v>
      </c>
      <c r="G52" s="130" t="s">
        <v>809</v>
      </c>
      <c r="H52" s="131" t="s">
        <v>181</v>
      </c>
      <c r="I52" s="21" t="s">
        <v>100</v>
      </c>
      <c r="J52" s="132">
        <v>5055796573615</v>
      </c>
      <c r="K52" s="21" t="s">
        <v>831</v>
      </c>
      <c r="L52" s="125">
        <v>60</v>
      </c>
      <c r="M52" s="126"/>
      <c r="N52" s="30" t="s">
        <v>1032</v>
      </c>
    </row>
    <row r="53" spans="3:14" ht="45" customHeight="1">
      <c r="C53" s="31"/>
      <c r="D53" s="127" t="str">
        <f>HYPERLINK("https://www.amazon."&amp;$D$3&amp;"/dp/"&amp;PiquabooGO[[#This Row],[ASIN]],"link")</f>
        <v>link</v>
      </c>
      <c r="E53" s="21" t="s">
        <v>801</v>
      </c>
      <c r="F53" s="21" t="s">
        <v>237</v>
      </c>
      <c r="G53" s="130" t="s">
        <v>769</v>
      </c>
      <c r="H53" s="131" t="s">
        <v>160</v>
      </c>
      <c r="I53" s="21" t="s">
        <v>79</v>
      </c>
      <c r="J53" s="132">
        <v>5055796590476</v>
      </c>
      <c r="K53" s="21" t="s">
        <v>802</v>
      </c>
      <c r="L53" s="125">
        <v>59</v>
      </c>
      <c r="M53" s="126"/>
      <c r="N53" s="30" t="s">
        <v>1014</v>
      </c>
    </row>
    <row r="54" spans="3:14" ht="45" customHeight="1">
      <c r="C54" s="31"/>
      <c r="D54" s="128" t="str">
        <f>HYPERLINK("https://www.amazon."&amp;$D$3&amp;"/dp/"&amp;PiquabooGO[[#This Row],[ASIN]],"link")</f>
        <v>link</v>
      </c>
      <c r="E54" s="21" t="s">
        <v>963</v>
      </c>
      <c r="F54" s="21">
        <v>77298</v>
      </c>
      <c r="G54" s="130" t="s">
        <v>760</v>
      </c>
      <c r="H54" s="131" t="s">
        <v>702</v>
      </c>
      <c r="I54" s="21" t="s">
        <v>701</v>
      </c>
      <c r="J54" s="132" t="s">
        <v>757</v>
      </c>
      <c r="K54" s="21" t="s">
        <v>964</v>
      </c>
      <c r="L54" s="125">
        <v>59</v>
      </c>
      <c r="M54" s="126"/>
      <c r="N54" s="30" t="s">
        <v>1100</v>
      </c>
    </row>
    <row r="55" spans="3:14" ht="45" customHeight="1">
      <c r="C55" s="31"/>
      <c r="D55" s="128" t="str">
        <f>HYPERLINK("https://www.amazon."&amp;$D$3&amp;"/dp/"&amp;PiquabooGO[[#This Row],[ASIN]],"link")</f>
        <v>link</v>
      </c>
      <c r="E55" s="21" t="s">
        <v>967</v>
      </c>
      <c r="F55" s="21">
        <v>77854</v>
      </c>
      <c r="G55" s="130" t="s">
        <v>759</v>
      </c>
      <c r="H55" s="131" t="s">
        <v>706</v>
      </c>
      <c r="I55" s="21" t="s">
        <v>705</v>
      </c>
      <c r="J55" s="132" t="s">
        <v>757</v>
      </c>
      <c r="K55" s="21" t="s">
        <v>968</v>
      </c>
      <c r="L55" s="125">
        <v>58</v>
      </c>
      <c r="M55" s="126"/>
      <c r="N55" s="30" t="s">
        <v>1102</v>
      </c>
    </row>
    <row r="56" spans="3:14" ht="45" customHeight="1">
      <c r="C56" s="31"/>
      <c r="D56" s="127" t="str">
        <f>HYPERLINK("https://www.amazon."&amp;$D$3&amp;"/dp/"&amp;PiquabooGO[[#This Row],[ASIN]],"link")</f>
        <v>link</v>
      </c>
      <c r="E56" s="21">
        <v>72986</v>
      </c>
      <c r="F56" s="21">
        <v>72986</v>
      </c>
      <c r="G56" s="130" t="s">
        <v>760</v>
      </c>
      <c r="H56" s="131" t="s">
        <v>175</v>
      </c>
      <c r="I56" s="21" t="s">
        <v>94</v>
      </c>
      <c r="J56" s="132" t="s">
        <v>757</v>
      </c>
      <c r="K56" s="21" t="s">
        <v>815</v>
      </c>
      <c r="L56" s="125">
        <v>55</v>
      </c>
      <c r="M56" s="126"/>
      <c r="N56" s="30" t="s">
        <v>1023</v>
      </c>
    </row>
    <row r="57" spans="3:14" ht="45" customHeight="1">
      <c r="C57" s="31"/>
      <c r="D57" s="127" t="str">
        <f>HYPERLINK("https://www.amazon."&amp;$D$3&amp;"/dp/"&amp;PiquabooGO[[#This Row],[ASIN]],"link")</f>
        <v>link</v>
      </c>
      <c r="E57" s="21" t="s">
        <v>803</v>
      </c>
      <c r="F57" s="21" t="s">
        <v>244</v>
      </c>
      <c r="G57" s="130" t="s">
        <v>769</v>
      </c>
      <c r="H57" s="131" t="s">
        <v>163</v>
      </c>
      <c r="I57" s="21" t="s">
        <v>82</v>
      </c>
      <c r="J57" s="132">
        <v>5055796590506</v>
      </c>
      <c r="K57" s="21" t="s">
        <v>804</v>
      </c>
      <c r="L57" s="125">
        <v>55</v>
      </c>
      <c r="M57" s="126"/>
      <c r="N57" s="30" t="s">
        <v>1015</v>
      </c>
    </row>
    <row r="58" spans="3:14" ht="45" customHeight="1">
      <c r="C58" s="31"/>
      <c r="D58" s="128" t="str">
        <f>HYPERLINK("https://www.amazon."&amp;$D$3&amp;"/dp/"&amp;PiquabooGO[[#This Row],[ASIN]],"link")</f>
        <v>link</v>
      </c>
      <c r="E58" s="21" t="s">
        <v>915</v>
      </c>
      <c r="F58" s="21" t="s">
        <v>918</v>
      </c>
      <c r="G58" s="130" t="s">
        <v>758</v>
      </c>
      <c r="H58" s="131" t="s">
        <v>559</v>
      </c>
      <c r="I58" s="21" t="s">
        <v>558</v>
      </c>
      <c r="J58" s="132" t="s">
        <v>917</v>
      </c>
      <c r="K58" s="21" t="s">
        <v>916</v>
      </c>
      <c r="L58" s="125">
        <v>55</v>
      </c>
      <c r="M58" s="126"/>
      <c r="N58" s="30" t="s">
        <v>1079</v>
      </c>
    </row>
    <row r="59" spans="3:14" ht="45" customHeight="1">
      <c r="C59" s="31"/>
      <c r="D59" s="127" t="str">
        <f>HYPERLINK("https://www.amazon."&amp;$D$3&amp;"/dp/"&amp;PiquabooGO[[#This Row],[ASIN]],"link")</f>
        <v>link</v>
      </c>
      <c r="E59" s="21">
        <v>93423</v>
      </c>
      <c r="F59" s="21">
        <v>93423</v>
      </c>
      <c r="G59" s="130" t="s">
        <v>837</v>
      </c>
      <c r="H59" s="131" t="s">
        <v>185</v>
      </c>
      <c r="I59" s="21" t="s">
        <v>104</v>
      </c>
      <c r="J59" s="132" t="s">
        <v>757</v>
      </c>
      <c r="K59" s="21" t="s">
        <v>849</v>
      </c>
      <c r="L59" s="125">
        <v>50</v>
      </c>
      <c r="M59" s="126"/>
      <c r="N59" s="30" t="s">
        <v>1047</v>
      </c>
    </row>
    <row r="60" spans="3:14" ht="45" customHeight="1">
      <c r="C60" s="31"/>
      <c r="D60" s="127" t="str">
        <f>HYPERLINK("https://www.amazon."&amp;$D$3&amp;"/dp/"&amp;PiquabooGO[[#This Row],[ASIN]],"link")</f>
        <v>link</v>
      </c>
      <c r="E60" s="21">
        <v>76608</v>
      </c>
      <c r="F60" s="21">
        <v>76608</v>
      </c>
      <c r="G60" s="130" t="s">
        <v>762</v>
      </c>
      <c r="H60" s="131" t="s">
        <v>174</v>
      </c>
      <c r="I60" s="21" t="s">
        <v>93</v>
      </c>
      <c r="J60" s="132" t="s">
        <v>757</v>
      </c>
      <c r="K60" s="21" t="s">
        <v>816</v>
      </c>
      <c r="L60" s="125">
        <v>48</v>
      </c>
      <c r="M60" s="126"/>
      <c r="N60" s="30" t="s">
        <v>1024</v>
      </c>
    </row>
    <row r="61" spans="3:14" ht="45" customHeight="1">
      <c r="C61" s="31"/>
      <c r="D61" s="127" t="str">
        <f>HYPERLINK("https://www.amazon."&amp;$D$3&amp;"/dp/"&amp;PiquabooGO[[#This Row],[ASIN]],"link")</f>
        <v>link</v>
      </c>
      <c r="E61" s="21">
        <v>76611</v>
      </c>
      <c r="F61" s="21">
        <v>76611</v>
      </c>
      <c r="G61" s="130" t="s">
        <v>764</v>
      </c>
      <c r="H61" s="131" t="s">
        <v>173</v>
      </c>
      <c r="I61" s="21" t="s">
        <v>92</v>
      </c>
      <c r="J61" s="132" t="s">
        <v>757</v>
      </c>
      <c r="K61" s="21" t="s">
        <v>817</v>
      </c>
      <c r="L61" s="125">
        <v>48</v>
      </c>
      <c r="M61" s="126"/>
      <c r="N61" s="30" t="s">
        <v>1025</v>
      </c>
    </row>
    <row r="62" spans="3:14" ht="45" customHeight="1">
      <c r="C62" s="31"/>
      <c r="D62" s="128" t="str">
        <f>HYPERLINK("https://www.amazon."&amp;$D$3&amp;"/dp/"&amp;PiquabooGO[[#This Row],[ASIN]],"link")</f>
        <v>link</v>
      </c>
      <c r="E62" s="21" t="s">
        <v>925</v>
      </c>
      <c r="F62" s="21">
        <v>144329</v>
      </c>
      <c r="G62" s="130" t="s">
        <v>758</v>
      </c>
      <c r="H62" s="131" t="s">
        <v>565</v>
      </c>
      <c r="I62" s="21" t="s">
        <v>564</v>
      </c>
      <c r="J62" s="132" t="s">
        <v>757</v>
      </c>
      <c r="K62" s="21" t="s">
        <v>926</v>
      </c>
      <c r="L62" s="125">
        <v>48</v>
      </c>
      <c r="M62" s="126"/>
      <c r="N62" s="30" t="s">
        <v>1082</v>
      </c>
    </row>
    <row r="63" spans="3:14" ht="45" customHeight="1">
      <c r="C63" s="124"/>
      <c r="D63" s="127" t="str">
        <f>HYPERLINK("https://www.amazon."&amp;$D$3&amp;"/dp/"&amp;PiquabooGO[[#This Row],[ASIN]],"link")</f>
        <v>link</v>
      </c>
      <c r="E63" s="21" t="s">
        <v>988</v>
      </c>
      <c r="F63" s="21">
        <v>10028195</v>
      </c>
      <c r="G63" s="130" t="s">
        <v>762</v>
      </c>
      <c r="H63" s="131" t="s">
        <v>739</v>
      </c>
      <c r="I63" s="21" t="s">
        <v>738</v>
      </c>
      <c r="J63" s="132">
        <v>0</v>
      </c>
      <c r="K63" s="21">
        <v>5060548336707</v>
      </c>
      <c r="L63" s="125">
        <v>48</v>
      </c>
      <c r="M63" s="126"/>
      <c r="N63" s="30" t="s">
        <v>1114</v>
      </c>
    </row>
    <row r="64" spans="3:14" ht="45" customHeight="1">
      <c r="C64" s="31"/>
      <c r="D64" s="128" t="str">
        <f>HYPERLINK("https://www.amazon."&amp;$D$3&amp;"/dp/"&amp;PiquabooGO[[#This Row],[ASIN]],"link")</f>
        <v>link</v>
      </c>
      <c r="E64" s="21" t="s">
        <v>929</v>
      </c>
      <c r="F64" s="21">
        <v>250063</v>
      </c>
      <c r="G64" s="130" t="s">
        <v>769</v>
      </c>
      <c r="H64" s="131" t="s">
        <v>569</v>
      </c>
      <c r="I64" s="21" t="s">
        <v>568</v>
      </c>
      <c r="J64" s="132" t="s">
        <v>757</v>
      </c>
      <c r="K64" s="21" t="s">
        <v>930</v>
      </c>
      <c r="L64" s="125">
        <v>48</v>
      </c>
      <c r="M64" s="126"/>
      <c r="N64" s="30" t="s">
        <v>1084</v>
      </c>
    </row>
    <row r="65" spans="3:14" ht="45" customHeight="1">
      <c r="C65" s="31"/>
      <c r="D65" s="127" t="str">
        <f>HYPERLINK("https://www.amazon."&amp;$D$3&amp;"/dp/"&amp;PiquabooGO[[#This Row],[ASIN]],"link")</f>
        <v>link</v>
      </c>
      <c r="E65" s="21">
        <v>75469</v>
      </c>
      <c r="F65" s="21">
        <v>75469</v>
      </c>
      <c r="G65" s="130" t="s">
        <v>865</v>
      </c>
      <c r="H65" s="131" t="s">
        <v>203</v>
      </c>
      <c r="I65" s="21" t="s">
        <v>122</v>
      </c>
      <c r="J65" s="132" t="s">
        <v>757</v>
      </c>
      <c r="K65" s="21" t="s">
        <v>866</v>
      </c>
      <c r="L65" s="125">
        <v>45</v>
      </c>
      <c r="M65" s="126"/>
      <c r="N65" s="30" t="s">
        <v>1055</v>
      </c>
    </row>
    <row r="66" spans="3:14" ht="45" customHeight="1">
      <c r="C66" s="31"/>
      <c r="D66" s="128" t="str">
        <f>HYPERLINK("https://www.amazon."&amp;$D$3&amp;"/dp/"&amp;PiquabooGO[[#This Row],[ASIN]],"link")</f>
        <v>link</v>
      </c>
      <c r="E66" s="21" t="s">
        <v>937</v>
      </c>
      <c r="F66" s="21">
        <v>10027957</v>
      </c>
      <c r="G66" s="130" t="s">
        <v>769</v>
      </c>
      <c r="H66" s="131" t="s">
        <v>587</v>
      </c>
      <c r="I66" s="21" t="s">
        <v>586</v>
      </c>
      <c r="J66" s="132">
        <v>4007698072353</v>
      </c>
      <c r="K66" s="21" t="s">
        <v>938</v>
      </c>
      <c r="L66" s="125">
        <v>43</v>
      </c>
      <c r="M66" s="126"/>
      <c r="N66" s="30" t="s">
        <v>1087</v>
      </c>
    </row>
    <row r="67" spans="3:14" ht="45" customHeight="1">
      <c r="C67" s="31"/>
      <c r="D67" s="128" t="str">
        <f>HYPERLINK("https://www.amazon."&amp;$D$3&amp;"/dp/"&amp;PiquabooGO[[#This Row],[ASIN]],"link")</f>
        <v>link</v>
      </c>
      <c r="E67" s="21" t="s">
        <v>957</v>
      </c>
      <c r="F67" s="21">
        <v>77312</v>
      </c>
      <c r="G67" s="130" t="s">
        <v>759</v>
      </c>
      <c r="H67" s="131" t="s">
        <v>696</v>
      </c>
      <c r="I67" s="21" t="s">
        <v>695</v>
      </c>
      <c r="J67" s="132" t="s">
        <v>757</v>
      </c>
      <c r="K67" s="21" t="s">
        <v>958</v>
      </c>
      <c r="L67" s="125">
        <v>42</v>
      </c>
      <c r="M67" s="126"/>
      <c r="N67" s="30" t="s">
        <v>1097</v>
      </c>
    </row>
    <row r="68" spans="3:14" ht="45" customHeight="1">
      <c r="C68" s="31"/>
      <c r="D68" s="127" t="str">
        <f>HYPERLINK("https://www.amazon."&amp;$D$3&amp;"/dp/"&amp;PiquabooGO[[#This Row],[ASIN]],"link")</f>
        <v>link</v>
      </c>
      <c r="E68" s="21">
        <v>10013931</v>
      </c>
      <c r="F68" s="21">
        <v>10013931</v>
      </c>
      <c r="G68" s="130" t="s">
        <v>769</v>
      </c>
      <c r="H68" s="131" t="s">
        <v>206</v>
      </c>
      <c r="I68" s="21" t="s">
        <v>125</v>
      </c>
      <c r="J68" s="132">
        <v>4007698139315</v>
      </c>
      <c r="K68" s="21" t="s">
        <v>869</v>
      </c>
      <c r="L68" s="125">
        <v>41</v>
      </c>
      <c r="M68" s="126"/>
      <c r="N68" s="30" t="s">
        <v>1058</v>
      </c>
    </row>
    <row r="69" spans="3:14" ht="45" customHeight="1">
      <c r="C69" s="31"/>
      <c r="D69" s="127" t="str">
        <f>HYPERLINK("https://www.amazon."&amp;$D$3&amp;"/dp/"&amp;PiquabooGO[[#This Row],[ASIN]],"link")</f>
        <v>link</v>
      </c>
      <c r="E69" s="21">
        <v>74710</v>
      </c>
      <c r="F69" s="21">
        <v>74710</v>
      </c>
      <c r="G69" s="130" t="s">
        <v>837</v>
      </c>
      <c r="H69" s="131" t="s">
        <v>184</v>
      </c>
      <c r="I69" s="21" t="s">
        <v>103</v>
      </c>
      <c r="J69" s="132" t="s">
        <v>757</v>
      </c>
      <c r="K69" s="21" t="s">
        <v>842</v>
      </c>
      <c r="L69" s="125">
        <v>40</v>
      </c>
      <c r="M69" s="126"/>
      <c r="N69" s="30" t="s">
        <v>1040</v>
      </c>
    </row>
    <row r="70" spans="3:14" ht="45" customHeight="1">
      <c r="C70" s="31"/>
      <c r="D70" s="128" t="str">
        <f>HYPERLINK("https://www.amazon."&amp;$D$3&amp;"/dp/"&amp;PiquabooGO[[#This Row],[ASIN]],"link")</f>
        <v>link</v>
      </c>
      <c r="E70" s="21" t="s">
        <v>947</v>
      </c>
      <c r="F70" s="21">
        <v>77864</v>
      </c>
      <c r="G70" s="130" t="s">
        <v>762</v>
      </c>
      <c r="H70" s="131" t="s">
        <v>686</v>
      </c>
      <c r="I70" s="21" t="s">
        <v>685</v>
      </c>
      <c r="J70" s="132" t="s">
        <v>757</v>
      </c>
      <c r="K70" s="21" t="s">
        <v>948</v>
      </c>
      <c r="L70" s="125">
        <v>38</v>
      </c>
      <c r="M70" s="126"/>
      <c r="N70" s="30" t="s">
        <v>1092</v>
      </c>
    </row>
    <row r="71" spans="3:14" ht="45" customHeight="1">
      <c r="C71" s="31"/>
      <c r="D71" s="127" t="str">
        <f>HYPERLINK("https://www.amazon."&amp;$D$3&amp;"/dp/"&amp;PiquabooGO[[#This Row],[ASIN]],"link")</f>
        <v>link</v>
      </c>
      <c r="E71" s="21">
        <v>74502</v>
      </c>
      <c r="F71" s="21">
        <v>74502</v>
      </c>
      <c r="G71" s="130" t="s">
        <v>762</v>
      </c>
      <c r="H71" s="131" t="s">
        <v>149</v>
      </c>
      <c r="I71" s="21" t="s">
        <v>68</v>
      </c>
      <c r="J71" s="132" t="s">
        <v>757</v>
      </c>
      <c r="K71" s="21" t="s">
        <v>766</v>
      </c>
      <c r="L71" s="125">
        <v>37</v>
      </c>
      <c r="M71" s="126"/>
      <c r="N71" s="30" t="s">
        <v>995</v>
      </c>
    </row>
    <row r="72" spans="3:14" ht="45" customHeight="1">
      <c r="C72" s="31"/>
      <c r="D72" s="128" t="str">
        <f>HYPERLINK("https://www.amazon."&amp;$D$3&amp;"/dp/"&amp;PiquabooGO[[#This Row],[ASIN]],"link")</f>
        <v>link</v>
      </c>
      <c r="E72" s="21" t="s">
        <v>955</v>
      </c>
      <c r="F72" s="21">
        <v>77167</v>
      </c>
      <c r="G72" s="130" t="s">
        <v>768</v>
      </c>
      <c r="H72" s="131" t="s">
        <v>694</v>
      </c>
      <c r="I72" s="21" t="s">
        <v>693</v>
      </c>
      <c r="J72" s="132" t="s">
        <v>757</v>
      </c>
      <c r="K72" s="21" t="s">
        <v>956</v>
      </c>
      <c r="L72" s="125">
        <v>35</v>
      </c>
      <c r="M72" s="126"/>
      <c r="N72" s="30" t="s">
        <v>1096</v>
      </c>
    </row>
    <row r="73" spans="3:14" ht="45" customHeight="1">
      <c r="C73" s="31"/>
      <c r="D73" s="128" t="str">
        <f>HYPERLINK("https://www.amazon."&amp;$D$3&amp;"/dp/"&amp;PiquabooGO[[#This Row],[ASIN]],"link")</f>
        <v>link</v>
      </c>
      <c r="E73" s="21" t="s">
        <v>911</v>
      </c>
      <c r="F73" s="21" t="s">
        <v>914</v>
      </c>
      <c r="G73" s="130" t="s">
        <v>850</v>
      </c>
      <c r="H73" s="131" t="s">
        <v>557</v>
      </c>
      <c r="I73" s="21" t="s">
        <v>556</v>
      </c>
      <c r="J73" s="132" t="s">
        <v>913</v>
      </c>
      <c r="K73" s="21" t="s">
        <v>912</v>
      </c>
      <c r="L73" s="125">
        <v>34</v>
      </c>
      <c r="M73" s="126"/>
      <c r="N73" s="30" t="s">
        <v>1078</v>
      </c>
    </row>
    <row r="74" spans="3:14" ht="45" customHeight="1">
      <c r="C74" s="31"/>
      <c r="D74" s="127" t="str">
        <f>HYPERLINK("https://www.amazon."&amp;$D$3&amp;"/dp/"&amp;PiquabooGO[[#This Row],[ASIN]],"link")</f>
        <v>link</v>
      </c>
      <c r="E74" s="21" t="s">
        <v>874</v>
      </c>
      <c r="F74" s="21">
        <v>10013986</v>
      </c>
      <c r="G74" s="130" t="s">
        <v>769</v>
      </c>
      <c r="H74" s="131" t="s">
        <v>210</v>
      </c>
      <c r="I74" s="21" t="s">
        <v>129</v>
      </c>
      <c r="J74" s="132">
        <v>4007698139865</v>
      </c>
      <c r="K74" s="21" t="s">
        <v>875</v>
      </c>
      <c r="L74" s="125">
        <v>33</v>
      </c>
      <c r="M74" s="126"/>
      <c r="N74" s="30" t="s">
        <v>1062</v>
      </c>
    </row>
    <row r="75" spans="3:14" ht="45" customHeight="1">
      <c r="C75" s="31"/>
      <c r="D75" s="127" t="str">
        <f>HYPERLINK("https://www.amazon."&amp;$D$3&amp;"/dp/"&amp;PiquabooGO[[#This Row],[ASIN]],"link")</f>
        <v>link</v>
      </c>
      <c r="E75" s="21" t="s">
        <v>872</v>
      </c>
      <c r="F75" s="21">
        <v>10013986</v>
      </c>
      <c r="G75" s="130" t="s">
        <v>769</v>
      </c>
      <c r="H75" s="131" t="s">
        <v>209</v>
      </c>
      <c r="I75" s="21" t="s">
        <v>128</v>
      </c>
      <c r="J75" s="132">
        <v>4007698139865</v>
      </c>
      <c r="K75" s="21" t="s">
        <v>873</v>
      </c>
      <c r="L75" s="125">
        <v>33</v>
      </c>
      <c r="M75" s="126"/>
      <c r="N75" s="30" t="s">
        <v>1061</v>
      </c>
    </row>
    <row r="76" spans="3:14" ht="45" customHeight="1">
      <c r="C76" s="31"/>
      <c r="D76" s="127" t="str">
        <f>HYPERLINK("https://www.amazon."&amp;$D$3&amp;"/dp/"&amp;PiquabooGO[[#This Row],[ASIN]],"link")</f>
        <v>link</v>
      </c>
      <c r="E76" s="21" t="s">
        <v>828</v>
      </c>
      <c r="F76" s="21" t="s">
        <v>827</v>
      </c>
      <c r="G76" s="130" t="s">
        <v>758</v>
      </c>
      <c r="H76" s="131" t="s">
        <v>179</v>
      </c>
      <c r="I76" s="21" t="s">
        <v>98</v>
      </c>
      <c r="J76" s="132" t="s">
        <v>826</v>
      </c>
      <c r="K76" s="21" t="s">
        <v>829</v>
      </c>
      <c r="L76" s="125">
        <v>32</v>
      </c>
      <c r="M76" s="126"/>
      <c r="N76" s="30" t="s">
        <v>1031</v>
      </c>
    </row>
    <row r="77" spans="3:14" ht="45" customHeight="1">
      <c r="C77" s="31"/>
      <c r="D77" s="127" t="str">
        <f>HYPERLINK("https://www.amazon."&amp;$D$3&amp;"/dp/"&amp;PiquabooGO[[#This Row],[ASIN]],"link")</f>
        <v>link</v>
      </c>
      <c r="E77" s="21">
        <v>93421</v>
      </c>
      <c r="F77" s="21">
        <v>93421</v>
      </c>
      <c r="G77" s="130" t="s">
        <v>837</v>
      </c>
      <c r="H77" s="131" t="s">
        <v>192</v>
      </c>
      <c r="I77" s="21" t="s">
        <v>111</v>
      </c>
      <c r="J77" s="132" t="s">
        <v>757</v>
      </c>
      <c r="K77" s="21" t="s">
        <v>848</v>
      </c>
      <c r="L77" s="125">
        <v>32</v>
      </c>
      <c r="M77" s="126"/>
      <c r="N77" s="30" t="s">
        <v>1046</v>
      </c>
    </row>
    <row r="78" spans="3:14" ht="45" customHeight="1">
      <c r="C78" s="31"/>
      <c r="D78" s="127" t="str">
        <f>HYPERLINK("https://www.amazon."&amp;$D$3&amp;"/dp/"&amp;PiquabooGO[[#This Row],[ASIN]],"link")</f>
        <v>link</v>
      </c>
      <c r="E78" s="21" t="s">
        <v>824</v>
      </c>
      <c r="F78" s="21" t="s">
        <v>827</v>
      </c>
      <c r="G78" s="130" t="s">
        <v>758</v>
      </c>
      <c r="H78" s="131" t="s">
        <v>178</v>
      </c>
      <c r="I78" s="21" t="s">
        <v>97</v>
      </c>
      <c r="J78" s="132" t="s">
        <v>826</v>
      </c>
      <c r="K78" s="21" t="s">
        <v>825</v>
      </c>
      <c r="L78" s="125">
        <v>31</v>
      </c>
      <c r="M78" s="126"/>
      <c r="N78" s="30" t="s">
        <v>1030</v>
      </c>
    </row>
    <row r="79" spans="3:14" ht="45" customHeight="1">
      <c r="C79" s="31"/>
      <c r="D79" s="127" t="str">
        <f>HYPERLINK("https://www.amazon."&amp;$D$3&amp;"/dp/"&amp;PiquabooGO[[#This Row],[ASIN]],"link")</f>
        <v>link</v>
      </c>
      <c r="E79" s="21" t="s">
        <v>893</v>
      </c>
      <c r="F79" s="21">
        <v>10020751</v>
      </c>
      <c r="G79" s="130" t="s">
        <v>769</v>
      </c>
      <c r="H79" s="131" t="s">
        <v>219</v>
      </c>
      <c r="I79" s="21" t="s">
        <v>138</v>
      </c>
      <c r="J79" s="132">
        <v>4007698207519</v>
      </c>
      <c r="K79" s="21" t="s">
        <v>894</v>
      </c>
      <c r="L79" s="125">
        <v>30</v>
      </c>
      <c r="M79" s="126"/>
      <c r="N79" s="30" t="s">
        <v>1071</v>
      </c>
    </row>
    <row r="80" spans="3:14" ht="45" customHeight="1">
      <c r="C80" s="31"/>
      <c r="D80" s="127" t="str">
        <f>HYPERLINK("https://www.amazon."&amp;$D$3&amp;"/dp/"&amp;PiquabooGO[[#This Row],[ASIN]],"link")</f>
        <v>link</v>
      </c>
      <c r="E80" s="21" t="s">
        <v>791</v>
      </c>
      <c r="F80" s="21" t="s">
        <v>791</v>
      </c>
      <c r="G80" s="130" t="s">
        <v>762</v>
      </c>
      <c r="H80" s="131" t="s">
        <v>158</v>
      </c>
      <c r="I80" s="21" t="s">
        <v>77</v>
      </c>
      <c r="J80" s="132">
        <v>5060397431653</v>
      </c>
      <c r="K80" s="21" t="s">
        <v>792</v>
      </c>
      <c r="L80" s="125">
        <v>30</v>
      </c>
      <c r="M80" s="126"/>
      <c r="N80" s="30" t="s">
        <v>1009</v>
      </c>
    </row>
    <row r="81" spans="3:14" ht="45" customHeight="1">
      <c r="C81" s="31"/>
      <c r="D81" s="127" t="str">
        <f>HYPERLINK("https://www.amazon."&amp;$D$3&amp;"/dp/"&amp;PiquabooGO[[#This Row],[ASIN]],"link")</f>
        <v>link</v>
      </c>
      <c r="E81" s="21">
        <v>74885</v>
      </c>
      <c r="F81" s="21">
        <v>74885</v>
      </c>
      <c r="G81" s="130" t="s">
        <v>837</v>
      </c>
      <c r="H81" s="131" t="s">
        <v>188</v>
      </c>
      <c r="I81" s="21" t="s">
        <v>107</v>
      </c>
      <c r="J81" s="132" t="s">
        <v>757</v>
      </c>
      <c r="K81" s="21" t="s">
        <v>843</v>
      </c>
      <c r="L81" s="125">
        <v>30</v>
      </c>
      <c r="M81" s="126"/>
      <c r="N81" s="30" t="s">
        <v>1041</v>
      </c>
    </row>
    <row r="82" spans="3:14" ht="45" customHeight="1">
      <c r="C82" s="31"/>
      <c r="D82" s="128" t="str">
        <f>HYPERLINK("https://www.amazon."&amp;$D$3&amp;"/dp/"&amp;PiquabooGO[[#This Row],[ASIN]],"link")</f>
        <v>link</v>
      </c>
      <c r="E82" s="21" t="s">
        <v>943</v>
      </c>
      <c r="F82" s="21">
        <v>77307</v>
      </c>
      <c r="G82" s="130" t="s">
        <v>759</v>
      </c>
      <c r="H82" s="131" t="s">
        <v>682</v>
      </c>
      <c r="I82" s="21" t="s">
        <v>681</v>
      </c>
      <c r="J82" s="132" t="s">
        <v>757</v>
      </c>
      <c r="K82" s="21" t="s">
        <v>944</v>
      </c>
      <c r="L82" s="125">
        <v>29</v>
      </c>
      <c r="M82" s="126"/>
      <c r="N82" s="30" t="s">
        <v>1090</v>
      </c>
    </row>
    <row r="83" spans="3:14" ht="45" customHeight="1">
      <c r="C83" s="31"/>
      <c r="D83" s="128" t="str">
        <f>HYPERLINK("https://www.amazon."&amp;$D$3&amp;"/dp/"&amp;PiquabooGO[[#This Row],[ASIN]],"link")</f>
        <v>link</v>
      </c>
      <c r="E83" s="21" t="s">
        <v>965</v>
      </c>
      <c r="F83" s="21">
        <v>77310</v>
      </c>
      <c r="G83" s="130" t="s">
        <v>759</v>
      </c>
      <c r="H83" s="131" t="s">
        <v>704</v>
      </c>
      <c r="I83" s="21" t="s">
        <v>703</v>
      </c>
      <c r="J83" s="132" t="s">
        <v>757</v>
      </c>
      <c r="K83" s="21" t="s">
        <v>966</v>
      </c>
      <c r="L83" s="125">
        <v>28</v>
      </c>
      <c r="M83" s="126"/>
      <c r="N83" s="30" t="s">
        <v>1101</v>
      </c>
    </row>
    <row r="84" spans="3:14" ht="45" customHeight="1">
      <c r="C84" s="31"/>
      <c r="D84" s="128" t="str">
        <f>HYPERLINK("https://www.amazon."&amp;$D$3&amp;"/dp/"&amp;PiquabooGO[[#This Row],[ASIN]],"link")</f>
        <v>link</v>
      </c>
      <c r="E84" s="21" t="s">
        <v>979</v>
      </c>
      <c r="F84" s="21">
        <v>77876</v>
      </c>
      <c r="G84" s="130" t="s">
        <v>769</v>
      </c>
      <c r="H84" s="131" t="s">
        <v>734</v>
      </c>
      <c r="I84" s="21" t="s">
        <v>733</v>
      </c>
      <c r="J84" s="132">
        <v>0</v>
      </c>
      <c r="K84" s="21" t="s">
        <v>980</v>
      </c>
      <c r="L84" s="125">
        <v>28</v>
      </c>
      <c r="M84" s="126"/>
      <c r="N84" s="30" t="s">
        <v>1108</v>
      </c>
    </row>
    <row r="85" spans="3:14" ht="45" customHeight="1">
      <c r="C85" s="31"/>
      <c r="D85" s="128" t="str">
        <f>HYPERLINK("https://www.amazon."&amp;$D$3&amp;"/dp/"&amp;PiquabooGO[[#This Row],[ASIN]],"link")</f>
        <v>link</v>
      </c>
      <c r="E85" s="21" t="s">
        <v>901</v>
      </c>
      <c r="F85" s="21" t="s">
        <v>904</v>
      </c>
      <c r="G85" s="130" t="s">
        <v>850</v>
      </c>
      <c r="H85" s="131" t="s">
        <v>550</v>
      </c>
      <c r="I85" s="21" t="s">
        <v>549</v>
      </c>
      <c r="J85" s="132" t="s">
        <v>903</v>
      </c>
      <c r="K85" s="21" t="s">
        <v>902</v>
      </c>
      <c r="L85" s="125">
        <v>27</v>
      </c>
      <c r="M85" s="126"/>
      <c r="N85" s="30" t="s">
        <v>1075</v>
      </c>
    </row>
    <row r="86" spans="3:14" ht="45" customHeight="1">
      <c r="C86" s="31"/>
      <c r="D86" s="127" t="str">
        <f>HYPERLINK("https://www.amazon."&amp;$D$3&amp;"/dp/"&amp;PiquabooGO[[#This Row],[ASIN]],"link")</f>
        <v>link</v>
      </c>
      <c r="E86" s="21" t="s">
        <v>861</v>
      </c>
      <c r="F86" s="21">
        <v>10024898</v>
      </c>
      <c r="G86" s="130" t="s">
        <v>769</v>
      </c>
      <c r="H86" s="131" t="s">
        <v>202</v>
      </c>
      <c r="I86" s="21" t="s">
        <v>121</v>
      </c>
      <c r="J86" s="132">
        <v>4007698248987</v>
      </c>
      <c r="K86" s="21" t="s">
        <v>862</v>
      </c>
      <c r="L86" s="125">
        <v>27</v>
      </c>
      <c r="M86" s="126"/>
      <c r="N86" s="30" t="s">
        <v>1053</v>
      </c>
    </row>
    <row r="87" spans="3:14" ht="45" customHeight="1">
      <c r="C87" s="31"/>
      <c r="D87" s="128" t="str">
        <f>HYPERLINK("https://www.amazon."&amp;$D$3&amp;"/dp/"&amp;PiquabooGO[[#This Row],[ASIN]],"link")</f>
        <v>link</v>
      </c>
      <c r="E87" s="21" t="s">
        <v>977</v>
      </c>
      <c r="F87" s="21">
        <v>77870</v>
      </c>
      <c r="G87" s="130" t="s">
        <v>769</v>
      </c>
      <c r="H87" s="131" t="s">
        <v>732</v>
      </c>
      <c r="I87" s="21" t="s">
        <v>731</v>
      </c>
      <c r="J87" s="132">
        <v>0</v>
      </c>
      <c r="K87" s="21" t="s">
        <v>978</v>
      </c>
      <c r="L87" s="125">
        <v>27</v>
      </c>
      <c r="M87" s="126"/>
      <c r="N87" s="30" t="s">
        <v>1107</v>
      </c>
    </row>
    <row r="88" spans="3:14" ht="45" customHeight="1">
      <c r="C88" s="31"/>
      <c r="D88" s="127" t="str">
        <f>HYPERLINK("https://www.amazon."&amp;$D$3&amp;"/dp/"&amp;PiquabooGO[[#This Row],[ASIN]],"link")</f>
        <v>link</v>
      </c>
      <c r="E88" s="21" t="s">
        <v>859</v>
      </c>
      <c r="F88" s="21">
        <v>10024898</v>
      </c>
      <c r="G88" s="130" t="s">
        <v>769</v>
      </c>
      <c r="H88" s="131" t="s">
        <v>199</v>
      </c>
      <c r="I88" s="21" t="s">
        <v>118</v>
      </c>
      <c r="J88" s="132">
        <v>4007698248987</v>
      </c>
      <c r="K88" s="21" t="s">
        <v>860</v>
      </c>
      <c r="L88" s="125">
        <v>27</v>
      </c>
      <c r="M88" s="126"/>
      <c r="N88" s="30" t="s">
        <v>1052</v>
      </c>
    </row>
    <row r="89" spans="3:14" ht="45" customHeight="1">
      <c r="C89" s="31"/>
      <c r="D89" s="127" t="str">
        <f>HYPERLINK("https://www.amazon."&amp;$D$3&amp;"/dp/"&amp;PiquabooGO[[#This Row],[ASIN]],"link")</f>
        <v>link</v>
      </c>
      <c r="E89" s="21" t="s">
        <v>863</v>
      </c>
      <c r="F89" s="21">
        <v>10024898</v>
      </c>
      <c r="G89" s="130" t="s">
        <v>769</v>
      </c>
      <c r="H89" s="131" t="s">
        <v>196</v>
      </c>
      <c r="I89" s="21" t="s">
        <v>115</v>
      </c>
      <c r="J89" s="132">
        <v>4007698248987</v>
      </c>
      <c r="K89" s="21" t="s">
        <v>864</v>
      </c>
      <c r="L89" s="125">
        <v>27</v>
      </c>
      <c r="M89" s="126"/>
      <c r="N89" s="30" t="s">
        <v>1054</v>
      </c>
    </row>
    <row r="90" spans="3:14" ht="45" customHeight="1">
      <c r="C90" s="31"/>
      <c r="D90" s="127" t="str">
        <f>HYPERLINK("https://www.amazon."&amp;$D$3&amp;"/dp/"&amp;PiquabooGO[[#This Row],[ASIN]],"link")</f>
        <v>link</v>
      </c>
      <c r="E90" s="21" t="s">
        <v>779</v>
      </c>
      <c r="F90" s="21">
        <v>96367</v>
      </c>
      <c r="G90" s="130" t="s">
        <v>759</v>
      </c>
      <c r="H90" s="131" t="s">
        <v>157</v>
      </c>
      <c r="I90" s="21" t="s">
        <v>76</v>
      </c>
      <c r="J90" s="132" t="s">
        <v>757</v>
      </c>
      <c r="K90" s="21" t="s">
        <v>780</v>
      </c>
      <c r="L90" s="125">
        <v>25</v>
      </c>
      <c r="M90" s="126"/>
      <c r="N90" s="30" t="s">
        <v>1003</v>
      </c>
    </row>
    <row r="91" spans="3:14" ht="45" customHeight="1">
      <c r="C91" s="31"/>
      <c r="D91" s="128" t="str">
        <f>HYPERLINK("https://www.amazon."&amp;$D$3&amp;"/dp/"&amp;PiquabooGO[[#This Row],[ASIN]],"link")</f>
        <v>link</v>
      </c>
      <c r="E91" s="21" t="s">
        <v>941</v>
      </c>
      <c r="F91" s="21">
        <v>77351</v>
      </c>
      <c r="G91" s="130" t="s">
        <v>760</v>
      </c>
      <c r="H91" s="131" t="s">
        <v>680</v>
      </c>
      <c r="I91" s="21" t="s">
        <v>679</v>
      </c>
      <c r="J91" s="132" t="s">
        <v>757</v>
      </c>
      <c r="K91" s="21" t="s">
        <v>942</v>
      </c>
      <c r="L91" s="125">
        <v>24</v>
      </c>
      <c r="M91" s="126"/>
      <c r="N91" s="30" t="s">
        <v>1089</v>
      </c>
    </row>
    <row r="92" spans="3:14" ht="45" customHeight="1">
      <c r="C92" s="31"/>
      <c r="D92" s="128" t="str">
        <f>HYPERLINK("https://www.amazon."&amp;$D$3&amp;"/dp/"&amp;PiquabooGO[[#This Row],[ASIN]],"link")</f>
        <v>link</v>
      </c>
      <c r="E92" s="21" t="s">
        <v>971</v>
      </c>
      <c r="F92" s="21">
        <v>77856</v>
      </c>
      <c r="G92" s="130" t="s">
        <v>759</v>
      </c>
      <c r="H92" s="131" t="s">
        <v>710</v>
      </c>
      <c r="I92" s="21" t="s">
        <v>709</v>
      </c>
      <c r="J92" s="132" t="s">
        <v>757</v>
      </c>
      <c r="K92" s="21" t="s">
        <v>972</v>
      </c>
      <c r="L92" s="125">
        <v>24</v>
      </c>
      <c r="M92" s="126"/>
      <c r="N92" s="30" t="s">
        <v>1104</v>
      </c>
    </row>
    <row r="93" spans="3:14" ht="45" customHeight="1">
      <c r="C93" s="31"/>
      <c r="D93" s="127" t="str">
        <f>HYPERLINK("https://www.amazon."&amp;$D$3&amp;"/dp/"&amp;PiquabooGO[[#This Row],[ASIN]],"link")</f>
        <v>link</v>
      </c>
      <c r="E93" s="21">
        <v>75530</v>
      </c>
      <c r="F93" s="21">
        <v>75530</v>
      </c>
      <c r="G93" s="130" t="s">
        <v>865</v>
      </c>
      <c r="H93" s="131" t="s">
        <v>204</v>
      </c>
      <c r="I93" s="21" t="s">
        <v>123</v>
      </c>
      <c r="J93" s="132" t="s">
        <v>757</v>
      </c>
      <c r="K93" s="21" t="s">
        <v>867</v>
      </c>
      <c r="L93" s="125">
        <v>24</v>
      </c>
      <c r="M93" s="126"/>
      <c r="N93" s="30" t="s">
        <v>1056</v>
      </c>
    </row>
    <row r="94" spans="3:14" ht="45" customHeight="1">
      <c r="C94" s="31"/>
      <c r="D94" s="127" t="str">
        <f>HYPERLINK("https://www.amazon."&amp;$D$3&amp;"/dp/"&amp;PiquabooGO[[#This Row],[ASIN]],"link")</f>
        <v>link</v>
      </c>
      <c r="E94" s="21" t="s">
        <v>34</v>
      </c>
      <c r="F94" s="21" t="s">
        <v>34</v>
      </c>
      <c r="G94" s="130" t="s">
        <v>809</v>
      </c>
      <c r="H94" s="131" t="s">
        <v>166</v>
      </c>
      <c r="I94" s="21" t="s">
        <v>85</v>
      </c>
      <c r="J94" s="132" t="s">
        <v>757</v>
      </c>
      <c r="K94" s="21" t="s">
        <v>810</v>
      </c>
      <c r="L94" s="125">
        <v>24</v>
      </c>
      <c r="M94" s="126"/>
      <c r="N94" s="30" t="s">
        <v>1018</v>
      </c>
    </row>
    <row r="95" spans="3:14" ht="45" customHeight="1">
      <c r="C95" s="31"/>
      <c r="D95" s="127" t="str">
        <f>HYPERLINK("https://www.amazon."&amp;$D$3&amp;"/dp/"&amp;PiquabooGO[[#This Row],[ASIN]],"link")</f>
        <v>link</v>
      </c>
      <c r="E95" s="21">
        <v>75548</v>
      </c>
      <c r="F95" s="21">
        <v>75548</v>
      </c>
      <c r="G95" s="130" t="s">
        <v>837</v>
      </c>
      <c r="H95" s="131" t="s">
        <v>189</v>
      </c>
      <c r="I95" s="21" t="s">
        <v>108</v>
      </c>
      <c r="J95" s="132" t="s">
        <v>757</v>
      </c>
      <c r="K95" s="21" t="s">
        <v>845</v>
      </c>
      <c r="L95" s="125">
        <v>24</v>
      </c>
      <c r="M95" s="126"/>
      <c r="N95" s="30" t="s">
        <v>1043</v>
      </c>
    </row>
    <row r="96" spans="3:14" ht="45" customHeight="1">
      <c r="C96" s="31"/>
      <c r="D96" s="127" t="str">
        <f>HYPERLINK("https://www.amazon."&amp;$D$3&amp;"/dp/"&amp;PiquabooGO[[#This Row],[ASIN]],"link")</f>
        <v>link</v>
      </c>
      <c r="E96" s="21" t="s">
        <v>789</v>
      </c>
      <c r="F96" s="21" t="s">
        <v>789</v>
      </c>
      <c r="G96" s="130" t="s">
        <v>762</v>
      </c>
      <c r="H96" s="131" t="s">
        <v>152</v>
      </c>
      <c r="I96" s="21" t="s">
        <v>71</v>
      </c>
      <c r="J96" s="132">
        <v>5060397431639</v>
      </c>
      <c r="K96" s="21" t="s">
        <v>790</v>
      </c>
      <c r="L96" s="125">
        <v>23</v>
      </c>
      <c r="M96" s="126"/>
      <c r="N96" s="30" t="s">
        <v>1008</v>
      </c>
    </row>
    <row r="97" spans="3:14" ht="45" customHeight="1">
      <c r="C97" s="31"/>
      <c r="D97" s="127" t="str">
        <f>HYPERLINK("https://www.amazon."&amp;$D$3&amp;"/dp/"&amp;PiquabooGO[[#This Row],[ASIN]],"link")</f>
        <v>link</v>
      </c>
      <c r="E97" s="21" t="s">
        <v>793</v>
      </c>
      <c r="F97" s="21" t="s">
        <v>793</v>
      </c>
      <c r="G97" s="130" t="s">
        <v>769</v>
      </c>
      <c r="H97" s="131" t="s">
        <v>143</v>
      </c>
      <c r="I97" s="21" t="s">
        <v>62</v>
      </c>
      <c r="J97" s="132">
        <v>5055581656622</v>
      </c>
      <c r="K97" s="21" t="s">
        <v>794</v>
      </c>
      <c r="L97" s="125">
        <v>23</v>
      </c>
      <c r="M97" s="126"/>
      <c r="N97" s="30" t="s">
        <v>1010</v>
      </c>
    </row>
    <row r="98" spans="3:14" ht="45" customHeight="1">
      <c r="C98" s="31"/>
      <c r="D98" s="127" t="str">
        <f>HYPERLINK("https://www.amazon."&amp;$D$3&amp;"/dp/"&amp;PiquabooGO[[#This Row],[ASIN]],"link")</f>
        <v>link</v>
      </c>
      <c r="E98" s="21" t="s">
        <v>879</v>
      </c>
      <c r="F98" s="21">
        <v>250049</v>
      </c>
      <c r="G98" s="130" t="s">
        <v>769</v>
      </c>
      <c r="H98" s="131" t="s">
        <v>213</v>
      </c>
      <c r="I98" s="21" t="s">
        <v>132</v>
      </c>
      <c r="J98" s="132" t="s">
        <v>757</v>
      </c>
      <c r="K98" s="21" t="s">
        <v>880</v>
      </c>
      <c r="L98" s="125">
        <v>23</v>
      </c>
      <c r="M98" s="126"/>
      <c r="N98" s="30" t="s">
        <v>1065</v>
      </c>
    </row>
    <row r="99" spans="3:14" ht="45" customHeight="1">
      <c r="C99" s="31"/>
      <c r="D99" s="128" t="str">
        <f>HYPERLINK("https://www.amazon."&amp;$D$3&amp;"/dp/"&amp;PiquabooGO[[#This Row],[ASIN]],"link")</f>
        <v>link</v>
      </c>
      <c r="E99" s="21" t="s">
        <v>898</v>
      </c>
      <c r="F99" s="21" t="s">
        <v>900</v>
      </c>
      <c r="G99" s="130" t="s">
        <v>762</v>
      </c>
      <c r="H99" s="131" t="s">
        <v>545</v>
      </c>
      <c r="I99" s="21" t="s">
        <v>544</v>
      </c>
      <c r="J99" s="132">
        <v>5060397430144</v>
      </c>
      <c r="K99" s="21" t="s">
        <v>899</v>
      </c>
      <c r="L99" s="125">
        <v>21</v>
      </c>
      <c r="M99" s="126"/>
      <c r="N99" s="30" t="s">
        <v>1074</v>
      </c>
    </row>
    <row r="100" spans="3:14" ht="45" customHeight="1">
      <c r="C100" s="31"/>
      <c r="D100" s="127" t="str">
        <f>HYPERLINK("https://www.amazon."&amp;$D$3&amp;"/dp/"&amp;PiquabooGO[[#This Row],[ASIN]],"link")</f>
        <v>link</v>
      </c>
      <c r="E100" s="21">
        <v>76878</v>
      </c>
      <c r="F100" s="21">
        <v>76878</v>
      </c>
      <c r="G100" s="130" t="s">
        <v>837</v>
      </c>
      <c r="H100" s="131" t="s">
        <v>191</v>
      </c>
      <c r="I100" s="21" t="s">
        <v>110</v>
      </c>
      <c r="J100" s="132" t="s">
        <v>757</v>
      </c>
      <c r="K100" s="21" t="s">
        <v>847</v>
      </c>
      <c r="L100" s="125">
        <v>20</v>
      </c>
      <c r="M100" s="126"/>
      <c r="N100" s="30" t="s">
        <v>1045</v>
      </c>
    </row>
    <row r="101" spans="3:14" ht="45" customHeight="1">
      <c r="C101" s="31"/>
      <c r="D101" s="127" t="str">
        <f>HYPERLINK("https://www.amazon."&amp;$D$3&amp;"/dp/"&amp;PiquabooGO[[#This Row],[ASIN]],"link")</f>
        <v>link</v>
      </c>
      <c r="E101" s="21">
        <v>75546</v>
      </c>
      <c r="F101" s="21">
        <v>75546</v>
      </c>
      <c r="G101" s="130" t="s">
        <v>837</v>
      </c>
      <c r="H101" s="131" t="s">
        <v>195</v>
      </c>
      <c r="I101" s="21" t="s">
        <v>114</v>
      </c>
      <c r="J101" s="132" t="s">
        <v>757</v>
      </c>
      <c r="K101" s="21" t="s">
        <v>844</v>
      </c>
      <c r="L101" s="125">
        <v>20</v>
      </c>
      <c r="M101" s="126"/>
      <c r="N101" s="30" t="s">
        <v>1042</v>
      </c>
    </row>
    <row r="102" spans="3:14" ht="45" customHeight="1">
      <c r="C102" s="31"/>
      <c r="D102" s="128" t="str">
        <f>HYPERLINK("https://www.amazon."&amp;$D$3&amp;"/dp/"&amp;PiquabooGO[[#This Row],[ASIN]],"link")</f>
        <v>link</v>
      </c>
      <c r="E102" s="21" t="s">
        <v>907</v>
      </c>
      <c r="F102" s="21" t="s">
        <v>910</v>
      </c>
      <c r="G102" s="130" t="s">
        <v>758</v>
      </c>
      <c r="H102" s="131" t="s">
        <v>555</v>
      </c>
      <c r="I102" s="21" t="s">
        <v>554</v>
      </c>
      <c r="J102" s="132" t="s">
        <v>909</v>
      </c>
      <c r="K102" s="21" t="s">
        <v>908</v>
      </c>
      <c r="L102" s="125">
        <v>19</v>
      </c>
      <c r="M102" s="126"/>
      <c r="N102" s="30" t="s">
        <v>1077</v>
      </c>
    </row>
    <row r="103" spans="3:14" ht="45" customHeight="1">
      <c r="C103" s="31"/>
      <c r="D103" s="127" t="str">
        <f>HYPERLINK("https://www.amazon."&amp;$D$3&amp;"/dp/"&amp;PiquabooGO[[#This Row],[ASIN]],"link")</f>
        <v>link</v>
      </c>
      <c r="E103" s="21" t="s">
        <v>799</v>
      </c>
      <c r="F103" s="21" t="s">
        <v>238</v>
      </c>
      <c r="G103" s="130" t="s">
        <v>768</v>
      </c>
      <c r="H103" s="131" t="s">
        <v>161</v>
      </c>
      <c r="I103" s="21" t="s">
        <v>80</v>
      </c>
      <c r="J103" s="132">
        <v>5055796531202</v>
      </c>
      <c r="K103" s="21" t="s">
        <v>800</v>
      </c>
      <c r="L103" s="125">
        <v>19</v>
      </c>
      <c r="M103" s="126"/>
      <c r="N103" s="30" t="s">
        <v>1013</v>
      </c>
    </row>
    <row r="104" spans="3:14" ht="45" customHeight="1">
      <c r="C104" s="31"/>
      <c r="D104" s="128" t="str">
        <f>HYPERLINK("https://www.amazon."&amp;$D$3&amp;"/dp/"&amp;PiquabooGO[[#This Row],[ASIN]],"link")</f>
        <v>link</v>
      </c>
      <c r="E104" s="21" t="s">
        <v>975</v>
      </c>
      <c r="F104" s="21">
        <v>77867</v>
      </c>
      <c r="G104" s="130" t="s">
        <v>759</v>
      </c>
      <c r="H104" s="131" t="s">
        <v>714</v>
      </c>
      <c r="I104" s="21" t="s">
        <v>713</v>
      </c>
      <c r="J104" s="132" t="s">
        <v>757</v>
      </c>
      <c r="K104" s="21" t="s">
        <v>976</v>
      </c>
      <c r="L104" s="125">
        <v>18</v>
      </c>
      <c r="M104" s="126"/>
      <c r="N104" s="30" t="s">
        <v>1106</v>
      </c>
    </row>
    <row r="105" spans="3:14" ht="45" customHeight="1">
      <c r="C105" s="31"/>
      <c r="D105" s="127" t="str">
        <f>HYPERLINK("https://www.amazon."&amp;$D$3&amp;"/dp/"&amp;PiquabooGO[[#This Row],[ASIN]],"link")</f>
        <v>link</v>
      </c>
      <c r="E105" s="21" t="s">
        <v>795</v>
      </c>
      <c r="F105" s="21" t="s">
        <v>795</v>
      </c>
      <c r="G105" s="130" t="s">
        <v>758</v>
      </c>
      <c r="H105" s="131" t="s">
        <v>159</v>
      </c>
      <c r="I105" s="21" t="s">
        <v>78</v>
      </c>
      <c r="J105" s="132" t="s">
        <v>757</v>
      </c>
      <c r="K105" s="21" t="s">
        <v>796</v>
      </c>
      <c r="L105" s="125">
        <v>18</v>
      </c>
      <c r="M105" s="126"/>
      <c r="N105" s="30" t="s">
        <v>1011</v>
      </c>
    </row>
    <row r="106" spans="3:14" ht="45" customHeight="1">
      <c r="C106" s="31"/>
      <c r="D106" s="127" t="str">
        <f>HYPERLINK("https://www.amazon."&amp;$D$3&amp;"/dp/"&amp;PiquabooGO[[#This Row],[ASIN]],"link")</f>
        <v>link</v>
      </c>
      <c r="E106" s="21" t="s">
        <v>857</v>
      </c>
      <c r="F106" s="21">
        <v>10020708</v>
      </c>
      <c r="G106" s="130" t="s">
        <v>769</v>
      </c>
      <c r="H106" s="131" t="s">
        <v>198</v>
      </c>
      <c r="I106" s="21" t="s">
        <v>117</v>
      </c>
      <c r="J106" s="132">
        <v>4007698207083</v>
      </c>
      <c r="K106" s="21" t="s">
        <v>858</v>
      </c>
      <c r="L106" s="125">
        <v>16</v>
      </c>
      <c r="M106" s="126"/>
      <c r="N106" s="30" t="s">
        <v>1051</v>
      </c>
    </row>
    <row r="107" spans="3:14" ht="45" customHeight="1">
      <c r="C107" s="31"/>
      <c r="D107" s="127" t="str">
        <f>HYPERLINK("https://www.amazon."&amp;$D$3&amp;"/dp/"&amp;PiquabooGO[[#This Row],[ASIN]],"link")</f>
        <v>link</v>
      </c>
      <c r="E107" s="21" t="s">
        <v>895</v>
      </c>
      <c r="F107" s="21" t="s">
        <v>895</v>
      </c>
      <c r="G107" s="130" t="s">
        <v>762</v>
      </c>
      <c r="H107" s="131" t="s">
        <v>220</v>
      </c>
      <c r="I107" s="21" t="s">
        <v>139</v>
      </c>
      <c r="J107" s="132" t="s">
        <v>757</v>
      </c>
      <c r="K107" s="21" t="s">
        <v>896</v>
      </c>
      <c r="L107" s="125">
        <v>16</v>
      </c>
      <c r="M107" s="126"/>
      <c r="N107" s="30" t="s">
        <v>1072</v>
      </c>
    </row>
    <row r="108" spans="3:14" ht="45" customHeight="1">
      <c r="C108" s="31"/>
      <c r="D108" s="128" t="str">
        <f>HYPERLINK("https://www.amazon."&amp;$D$3&amp;"/dp/"&amp;PiquabooGO[[#This Row],[ASIN]],"link")</f>
        <v>link</v>
      </c>
      <c r="E108" s="21" t="s">
        <v>927</v>
      </c>
      <c r="F108" s="21">
        <v>260167</v>
      </c>
      <c r="G108" s="130" t="s">
        <v>759</v>
      </c>
      <c r="H108" s="131" t="s">
        <v>567</v>
      </c>
      <c r="I108" s="21" t="s">
        <v>566</v>
      </c>
      <c r="J108" s="132" t="s">
        <v>757</v>
      </c>
      <c r="K108" s="21" t="s">
        <v>928</v>
      </c>
      <c r="L108" s="125">
        <v>15</v>
      </c>
      <c r="M108" s="126"/>
      <c r="N108" s="30" t="s">
        <v>1083</v>
      </c>
    </row>
    <row r="109" spans="3:14" ht="45" customHeight="1">
      <c r="C109" s="31"/>
      <c r="D109" s="128" t="str">
        <f>HYPERLINK("https://www.amazon."&amp;$D$3&amp;"/dp/"&amp;PiquabooGO[[#This Row],[ASIN]],"link")</f>
        <v>link</v>
      </c>
      <c r="E109" s="21" t="s">
        <v>939</v>
      </c>
      <c r="F109" s="21">
        <v>77860</v>
      </c>
      <c r="G109" s="130" t="s">
        <v>759</v>
      </c>
      <c r="H109" s="131" t="s">
        <v>678</v>
      </c>
      <c r="I109" s="21" t="s">
        <v>677</v>
      </c>
      <c r="J109" s="132" t="s">
        <v>757</v>
      </c>
      <c r="K109" s="21" t="s">
        <v>940</v>
      </c>
      <c r="L109" s="125">
        <v>15</v>
      </c>
      <c r="M109" s="126"/>
      <c r="N109" s="30" t="s">
        <v>1088</v>
      </c>
    </row>
    <row r="110" spans="3:14" ht="45" customHeight="1">
      <c r="C110" s="31"/>
      <c r="D110" s="128" t="str">
        <f>HYPERLINK("https://www.amazon."&amp;$D$3&amp;"/dp/"&amp;PiquabooGO[[#This Row],[ASIN]],"link")</f>
        <v>link</v>
      </c>
      <c r="E110" s="21" t="s">
        <v>923</v>
      </c>
      <c r="F110" s="21">
        <v>144319</v>
      </c>
      <c r="G110" s="130" t="s">
        <v>758</v>
      </c>
      <c r="H110" s="131" t="s">
        <v>563</v>
      </c>
      <c r="I110" s="21" t="s">
        <v>562</v>
      </c>
      <c r="J110" s="132" t="s">
        <v>757</v>
      </c>
      <c r="K110" s="21" t="s">
        <v>924</v>
      </c>
      <c r="L110" s="125">
        <v>15</v>
      </c>
      <c r="M110" s="126"/>
      <c r="N110" s="30" t="s">
        <v>1081</v>
      </c>
    </row>
    <row r="111" spans="3:14" ht="45" customHeight="1">
      <c r="C111" s="31"/>
      <c r="D111" s="127" t="str">
        <f>HYPERLINK("https://www.amazon."&amp;$D$3&amp;"/dp/"&amp;PiquabooGO[[#This Row],[ASIN]],"link")</f>
        <v>link</v>
      </c>
      <c r="E111" s="21" t="s">
        <v>777</v>
      </c>
      <c r="F111" s="21">
        <v>96366</v>
      </c>
      <c r="G111" s="130" t="s">
        <v>759</v>
      </c>
      <c r="H111" s="131" t="s">
        <v>156</v>
      </c>
      <c r="I111" s="21" t="s">
        <v>75</v>
      </c>
      <c r="J111" s="132" t="s">
        <v>757</v>
      </c>
      <c r="K111" s="21" t="s">
        <v>778</v>
      </c>
      <c r="L111" s="125">
        <v>14</v>
      </c>
      <c r="M111" s="126"/>
      <c r="N111" s="30" t="s">
        <v>1002</v>
      </c>
    </row>
    <row r="112" spans="3:14" ht="45" customHeight="1">
      <c r="C112" s="31"/>
      <c r="D112" s="128" t="str">
        <f>HYPERLINK("https://www.amazon."&amp;$D$3&amp;"/dp/"&amp;PiquabooGO[[#This Row],[ASIN]],"link")</f>
        <v>link</v>
      </c>
      <c r="E112" s="21" t="s">
        <v>905</v>
      </c>
      <c r="F112" s="21">
        <v>250064</v>
      </c>
      <c r="G112" s="130" t="s">
        <v>769</v>
      </c>
      <c r="H112" s="131" t="s">
        <v>552</v>
      </c>
      <c r="I112" s="21" t="s">
        <v>551</v>
      </c>
      <c r="J112" s="132" t="s">
        <v>757</v>
      </c>
      <c r="K112" s="21" t="s">
        <v>906</v>
      </c>
      <c r="L112" s="125">
        <v>14</v>
      </c>
      <c r="M112" s="126"/>
      <c r="N112" s="30" t="s">
        <v>1076</v>
      </c>
    </row>
    <row r="113" spans="3:14" ht="45" customHeight="1">
      <c r="C113" s="31"/>
      <c r="D113" s="127" t="str">
        <f>HYPERLINK("https://www.amazon."&amp;$D$3&amp;"/dp/"&amp;PiquabooGO[[#This Row],[ASIN]],"link")</f>
        <v>link</v>
      </c>
      <c r="E113" s="21" t="s">
        <v>781</v>
      </c>
      <c r="F113" s="21" t="s">
        <v>783</v>
      </c>
      <c r="G113" s="130" t="s">
        <v>762</v>
      </c>
      <c r="H113" s="131" t="s">
        <v>153</v>
      </c>
      <c r="I113" s="21" t="s">
        <v>72</v>
      </c>
      <c r="J113" s="132" t="s">
        <v>757</v>
      </c>
      <c r="K113" s="21" t="s">
        <v>782</v>
      </c>
      <c r="L113" s="125">
        <v>13</v>
      </c>
      <c r="M113" s="126"/>
      <c r="N113" s="30" t="s">
        <v>1004</v>
      </c>
    </row>
    <row r="114" spans="3:14" ht="45" customHeight="1">
      <c r="C114" s="31"/>
      <c r="D114" s="127" t="str">
        <f>HYPERLINK("https://www.amazon."&amp;$D$3&amp;"/dp/"&amp;PiquabooGO[[#This Row],[ASIN]],"link")</f>
        <v>link</v>
      </c>
      <c r="E114" s="21">
        <v>73833</v>
      </c>
      <c r="F114" s="21">
        <v>73833</v>
      </c>
      <c r="G114" s="130" t="s">
        <v>762</v>
      </c>
      <c r="H114" s="131" t="s">
        <v>170</v>
      </c>
      <c r="I114" s="21" t="s">
        <v>89</v>
      </c>
      <c r="J114" s="132" t="s">
        <v>757</v>
      </c>
      <c r="K114" s="21" t="s">
        <v>813</v>
      </c>
      <c r="L114" s="125">
        <v>13</v>
      </c>
      <c r="M114" s="126"/>
      <c r="N114" s="30" t="s">
        <v>1021</v>
      </c>
    </row>
    <row r="115" spans="3:14" ht="45" customHeight="1">
      <c r="C115" s="31"/>
      <c r="D115" s="127" t="str">
        <f>HYPERLINK("https://www.amazon."&amp;$D$3&amp;"/dp/"&amp;PiquabooGO[[#This Row],[ASIN]],"link")</f>
        <v>link</v>
      </c>
      <c r="E115" s="21" t="s">
        <v>797</v>
      </c>
      <c r="F115" s="21" t="s">
        <v>240</v>
      </c>
      <c r="G115" s="130" t="s">
        <v>768</v>
      </c>
      <c r="H115" s="131" t="s">
        <v>162</v>
      </c>
      <c r="I115" s="21" t="s">
        <v>81</v>
      </c>
      <c r="J115" s="132">
        <v>5055796531165</v>
      </c>
      <c r="K115" s="21" t="s">
        <v>798</v>
      </c>
      <c r="L115" s="125">
        <v>13</v>
      </c>
      <c r="M115" s="126"/>
      <c r="N115" s="30" t="s">
        <v>1012</v>
      </c>
    </row>
    <row r="116" spans="3:14" ht="45" customHeight="1">
      <c r="C116" s="31"/>
      <c r="D116" s="127" t="str">
        <f>HYPERLINK("https://www.amazon."&amp;$D$3&amp;"/dp/"&amp;PiquabooGO[[#This Row],[ASIN]],"link")</f>
        <v>link</v>
      </c>
      <c r="E116" s="21">
        <v>71355</v>
      </c>
      <c r="F116" s="21">
        <v>71355</v>
      </c>
      <c r="G116" s="130" t="s">
        <v>762</v>
      </c>
      <c r="H116" s="131" t="s">
        <v>142</v>
      </c>
      <c r="I116" s="21" t="s">
        <v>61</v>
      </c>
      <c r="J116" s="132" t="s">
        <v>757</v>
      </c>
      <c r="K116" s="21" t="s">
        <v>761</v>
      </c>
      <c r="L116" s="125">
        <v>12</v>
      </c>
      <c r="M116" s="126"/>
      <c r="N116" s="30" t="s">
        <v>992</v>
      </c>
    </row>
    <row r="117" spans="3:14" ht="45" customHeight="1">
      <c r="C117" s="31"/>
      <c r="D117" s="127" t="str">
        <f>HYPERLINK("https://www.amazon."&amp;$D$3&amp;"/dp/"&amp;PiquabooGO[[#This Row],[ASIN]],"link")</f>
        <v>link</v>
      </c>
      <c r="E117" s="21" t="s">
        <v>784</v>
      </c>
      <c r="F117" s="21" t="s">
        <v>580</v>
      </c>
      <c r="G117" s="130" t="s">
        <v>762</v>
      </c>
      <c r="H117" s="131" t="s">
        <v>154</v>
      </c>
      <c r="I117" s="21" t="s">
        <v>73</v>
      </c>
      <c r="J117" s="132" t="s">
        <v>757</v>
      </c>
      <c r="K117" s="21" t="s">
        <v>785</v>
      </c>
      <c r="L117" s="125">
        <v>12</v>
      </c>
      <c r="M117" s="126"/>
      <c r="N117" s="30" t="s">
        <v>1005</v>
      </c>
    </row>
    <row r="118" spans="3:14" ht="45" customHeight="1">
      <c r="C118" s="31"/>
      <c r="D118" s="127" t="str">
        <f>HYPERLINK("https://www.amazon."&amp;$D$3&amp;"/dp/"&amp;PiquabooGO[[#This Row],[ASIN]],"link")</f>
        <v>link</v>
      </c>
      <c r="E118" s="21">
        <v>74049</v>
      </c>
      <c r="F118" s="21">
        <v>74049</v>
      </c>
      <c r="G118" s="130" t="s">
        <v>760</v>
      </c>
      <c r="H118" s="131" t="s">
        <v>150</v>
      </c>
      <c r="I118" s="21" t="s">
        <v>69</v>
      </c>
      <c r="J118" s="132" t="s">
        <v>757</v>
      </c>
      <c r="K118" s="21" t="s">
        <v>765</v>
      </c>
      <c r="L118" s="125">
        <v>12</v>
      </c>
      <c r="M118" s="126"/>
      <c r="N118" s="30" t="s">
        <v>994</v>
      </c>
    </row>
    <row r="119" spans="3:14" ht="45" customHeight="1">
      <c r="C119" s="31"/>
      <c r="D119" s="127" t="str">
        <f>HYPERLINK("https://www.amazon."&amp;$D$3&amp;"/dp/"&amp;PiquabooGO[[#This Row],[ASIN]],"link")</f>
        <v>link</v>
      </c>
      <c r="E119" s="21" t="s">
        <v>832</v>
      </c>
      <c r="F119" s="21" t="s">
        <v>832</v>
      </c>
      <c r="G119" s="130" t="s">
        <v>809</v>
      </c>
      <c r="H119" s="131" t="s">
        <v>182</v>
      </c>
      <c r="I119" s="21" t="s">
        <v>101</v>
      </c>
      <c r="J119" s="132">
        <v>5055796571192</v>
      </c>
      <c r="K119" s="21" t="s">
        <v>833</v>
      </c>
      <c r="L119" s="125">
        <v>12</v>
      </c>
      <c r="M119" s="126"/>
      <c r="N119" s="30" t="s">
        <v>1033</v>
      </c>
    </row>
    <row r="120" spans="3:14" ht="45" customHeight="1">
      <c r="C120" s="31"/>
      <c r="D120" s="127" t="str">
        <f>HYPERLINK("https://www.amazon."&amp;$D$3&amp;"/dp/"&amp;PiquabooGO[[#This Row],[ASIN]],"link")</f>
        <v>link</v>
      </c>
      <c r="E120" s="21" t="s">
        <v>10</v>
      </c>
      <c r="F120" s="21" t="s">
        <v>10</v>
      </c>
      <c r="G120" s="130" t="s">
        <v>762</v>
      </c>
      <c r="H120" s="131" t="s">
        <v>146</v>
      </c>
      <c r="I120" s="21" t="s">
        <v>65</v>
      </c>
      <c r="J120" s="132">
        <v>5060397431615</v>
      </c>
      <c r="K120" s="21" t="s">
        <v>788</v>
      </c>
      <c r="L120" s="125">
        <v>11</v>
      </c>
      <c r="M120" s="126"/>
      <c r="N120" s="30" t="s">
        <v>1007</v>
      </c>
    </row>
    <row r="121" spans="3:14" ht="45" customHeight="1">
      <c r="C121" s="31"/>
      <c r="D121" s="127" t="str">
        <f>HYPERLINK("https://www.amazon."&amp;$D$3&amp;"/dp/"&amp;PiquabooGO[[#This Row],[ASIN]],"link")</f>
        <v>link</v>
      </c>
      <c r="E121" s="21">
        <v>76353</v>
      </c>
      <c r="F121" s="21">
        <v>76353</v>
      </c>
      <c r="G121" s="130" t="s">
        <v>764</v>
      </c>
      <c r="H121" s="131" t="s">
        <v>177</v>
      </c>
      <c r="I121" s="21" t="s">
        <v>96</v>
      </c>
      <c r="J121" s="132" t="s">
        <v>757</v>
      </c>
      <c r="K121" s="21" t="s">
        <v>822</v>
      </c>
      <c r="L121" s="125">
        <v>11</v>
      </c>
      <c r="M121" s="126"/>
      <c r="N121" s="30" t="s">
        <v>1028</v>
      </c>
    </row>
    <row r="122" spans="3:14" ht="45" customHeight="1">
      <c r="C122" s="31"/>
      <c r="D122" s="127" t="str">
        <f>HYPERLINK("https://www.amazon."&amp;$D$3&amp;"/dp/"&amp;PiquabooGO[[#This Row],[ASIN]],"link")</f>
        <v>link</v>
      </c>
      <c r="E122" s="21" t="s">
        <v>834</v>
      </c>
      <c r="F122" s="21" t="s">
        <v>834</v>
      </c>
      <c r="G122" s="130" t="s">
        <v>809</v>
      </c>
      <c r="H122" s="131" t="s">
        <v>180</v>
      </c>
      <c r="I122" s="21" t="s">
        <v>99</v>
      </c>
      <c r="J122" s="132">
        <v>5055796598809</v>
      </c>
      <c r="K122" s="21" t="s">
        <v>835</v>
      </c>
      <c r="L122" s="125">
        <v>11</v>
      </c>
      <c r="M122" s="126"/>
      <c r="N122" s="30" t="s">
        <v>1034</v>
      </c>
    </row>
    <row r="123" spans="3:14" ht="45" customHeight="1">
      <c r="C123" s="31"/>
      <c r="D123" s="127" t="str">
        <f>HYPERLINK("https://www.amazon."&amp;$D$3&amp;"/dp/"&amp;PiquabooGO[[#This Row],[ASIN]],"link")</f>
        <v>link</v>
      </c>
      <c r="E123" s="21" t="s">
        <v>786</v>
      </c>
      <c r="F123" s="21" t="s">
        <v>786</v>
      </c>
      <c r="G123" s="130" t="s">
        <v>762</v>
      </c>
      <c r="H123" s="131" t="s">
        <v>155</v>
      </c>
      <c r="I123" s="21" t="s">
        <v>74</v>
      </c>
      <c r="J123" s="132">
        <v>5060397430946</v>
      </c>
      <c r="K123" s="21" t="s">
        <v>787</v>
      </c>
      <c r="L123" s="125">
        <v>10</v>
      </c>
      <c r="M123" s="126"/>
      <c r="N123" s="30" t="s">
        <v>1006</v>
      </c>
    </row>
    <row r="124" spans="3:14" ht="45" customHeight="1">
      <c r="C124" s="31"/>
      <c r="D124" s="127" t="str">
        <f>HYPERLINK("https://www.amazon."&amp;$D$3&amp;"/dp/"&amp;PiquabooGO[[#This Row],[ASIN]],"link")</f>
        <v>link</v>
      </c>
      <c r="E124" s="21">
        <v>76354</v>
      </c>
      <c r="F124" s="21">
        <v>76354</v>
      </c>
      <c r="G124" s="130" t="s">
        <v>762</v>
      </c>
      <c r="H124" s="131" t="s">
        <v>176</v>
      </c>
      <c r="I124" s="21" t="s">
        <v>95</v>
      </c>
      <c r="J124" s="132" t="s">
        <v>757</v>
      </c>
      <c r="K124" s="21" t="s">
        <v>823</v>
      </c>
      <c r="L124" s="125">
        <v>10</v>
      </c>
      <c r="M124" s="126"/>
      <c r="N124" s="30" t="s">
        <v>1029</v>
      </c>
    </row>
    <row r="125" spans="3:14" ht="45" customHeight="1">
      <c r="C125" s="31"/>
      <c r="D125" s="127" t="str">
        <f>HYPERLINK("https://www.amazon."&amp;$D$3&amp;"/dp/"&amp;PiquabooGO[[#This Row],[ASIN]],"link")</f>
        <v>link</v>
      </c>
      <c r="E125" s="21" t="s">
        <v>891</v>
      </c>
      <c r="F125" s="21">
        <v>10018070</v>
      </c>
      <c r="G125" s="130" t="s">
        <v>769</v>
      </c>
      <c r="H125" s="131" t="s">
        <v>218</v>
      </c>
      <c r="I125" s="21" t="s">
        <v>137</v>
      </c>
      <c r="J125" s="132">
        <v>4007698180706</v>
      </c>
      <c r="K125" s="21" t="s">
        <v>892</v>
      </c>
      <c r="L125" s="125">
        <v>10</v>
      </c>
      <c r="M125" s="126"/>
      <c r="N125" s="30" t="s">
        <v>1070</v>
      </c>
    </row>
    <row r="126" spans="3:14" ht="45" customHeight="1">
      <c r="C126" s="31"/>
      <c r="D126" s="127" t="str">
        <f>HYPERLINK("https://www.amazon."&amp;$D$3&amp;"/dp/"&amp;PiquabooGO[[#This Row],[ASIN]],"link")</f>
        <v>link</v>
      </c>
      <c r="E126" s="21">
        <v>73658</v>
      </c>
      <c r="F126" s="21">
        <v>73658</v>
      </c>
      <c r="G126" s="130" t="s">
        <v>837</v>
      </c>
      <c r="H126" s="131" t="s">
        <v>187</v>
      </c>
      <c r="I126" s="21" t="s">
        <v>106</v>
      </c>
      <c r="J126" s="132" t="s">
        <v>757</v>
      </c>
      <c r="K126" s="21" t="s">
        <v>839</v>
      </c>
      <c r="L126" s="125">
        <v>10</v>
      </c>
      <c r="M126" s="126"/>
      <c r="N126" s="30" t="s">
        <v>1037</v>
      </c>
    </row>
    <row r="127" spans="3:14" ht="45" customHeight="1">
      <c r="C127" s="31"/>
      <c r="D127" s="127" t="str">
        <f>HYPERLINK("https://www.amazon."&amp;$D$3&amp;"/dp/"&amp;PiquabooGO[[#This Row],[ASIN]],"link")</f>
        <v>link</v>
      </c>
      <c r="E127" s="21">
        <v>71356</v>
      </c>
      <c r="F127" s="21">
        <v>71356</v>
      </c>
      <c r="G127" s="130" t="s">
        <v>762</v>
      </c>
      <c r="H127" s="131" t="s">
        <v>148</v>
      </c>
      <c r="I127" s="21" t="s">
        <v>67</v>
      </c>
      <c r="J127" s="132" t="s">
        <v>757</v>
      </c>
      <c r="K127" s="21" t="s">
        <v>763</v>
      </c>
      <c r="L127" s="125">
        <v>10</v>
      </c>
      <c r="M127" s="126"/>
      <c r="N127" s="30" t="s">
        <v>993</v>
      </c>
    </row>
    <row r="128" spans="3:14" ht="45" customHeight="1">
      <c r="C128" s="31"/>
      <c r="D128" s="127" t="str">
        <f>HYPERLINK("https://www.amazon."&amp;$D$3&amp;"/dp/"&amp;PiquabooGO[[#This Row],[ASIN]],"link")</f>
        <v>link</v>
      </c>
      <c r="E128" s="21">
        <v>73698</v>
      </c>
      <c r="F128" s="21">
        <v>73698</v>
      </c>
      <c r="G128" s="130" t="s">
        <v>837</v>
      </c>
      <c r="H128" s="131" t="s">
        <v>194</v>
      </c>
      <c r="I128" s="21" t="s">
        <v>113</v>
      </c>
      <c r="J128" s="132" t="s">
        <v>757</v>
      </c>
      <c r="K128" s="21" t="s">
        <v>841</v>
      </c>
      <c r="L128" s="125">
        <v>10</v>
      </c>
      <c r="M128" s="126"/>
      <c r="N128" s="30" t="s">
        <v>1039</v>
      </c>
    </row>
  </sheetData>
  <dataConsolidate/>
  <dataValidations count="1">
    <dataValidation type="list" allowBlank="1" showInputMessage="1" showErrorMessage="1" sqref="D3:F3" xr:uid="{3C463555-F6C7-4FC2-8C74-D8C2A3585429}">
      <formula1>"labels,local,co.uk,de,fr,it,es,nl"</formula1>
    </dataValidation>
  </dataValidations>
  <pageMargins left="0.7" right="0.7" top="0.75" bottom="0.75" header="0.3" footer="0.3"/>
  <pageSetup paperSize="9" scale="52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430A2-5518-41E4-A2B9-F61524BE3FF9}">
  <sheetPr codeName="GO24">
    <tabColor rgb="FFBCC5DC"/>
  </sheetPr>
  <dimension ref="B1:K36"/>
  <sheetViews>
    <sheetView showGridLines="0" showRowColHeaders="0" topLeftCell="A16" workbookViewId="0">
      <selection activeCell="E37" sqref="E37"/>
    </sheetView>
  </sheetViews>
  <sheetFormatPr defaultRowHeight="20.25" customHeight="1"/>
  <cols>
    <col min="2" max="2" width="15.140625" bestFit="1" customWidth="1"/>
    <col min="4" max="4" width="12.28515625" customWidth="1"/>
    <col min="5" max="5" width="41.28515625" customWidth="1"/>
    <col min="9" max="9" width="12.28515625" customWidth="1"/>
    <col min="10" max="10" width="41.28515625" customWidth="1"/>
  </cols>
  <sheetData>
    <row r="1" spans="2:11" ht="15"/>
    <row r="2" spans="2:11" ht="15"/>
    <row r="3" spans="2:11" ht="15"/>
    <row r="4" spans="2:11" ht="15">
      <c r="I4" s="29" t="s">
        <v>670</v>
      </c>
      <c r="K4" s="122" t="s">
        <v>341</v>
      </c>
    </row>
    <row r="5" spans="2:11" ht="3" customHeight="1"/>
    <row r="6" spans="2:11" ht="30" customHeight="1">
      <c r="B6" s="121" t="s">
        <v>0</v>
      </c>
      <c r="C6" s="121" t="s">
        <v>665</v>
      </c>
      <c r="D6" s="121" t="s">
        <v>1</v>
      </c>
      <c r="E6" s="121" t="s">
        <v>666</v>
      </c>
      <c r="I6" s="121" t="s">
        <v>1</v>
      </c>
      <c r="J6" s="121" t="s">
        <v>663</v>
      </c>
      <c r="K6" s="46" t="s">
        <v>672</v>
      </c>
    </row>
    <row r="7" spans="2:11" ht="20.25" customHeight="1">
      <c r="B7" s="118">
        <v>44208</v>
      </c>
      <c r="C7" s="23" t="s">
        <v>324</v>
      </c>
      <c r="D7" s="120" t="s">
        <v>8</v>
      </c>
      <c r="E7" s="119" t="s">
        <v>671</v>
      </c>
      <c r="I7" s="11"/>
      <c r="J7" s="123"/>
      <c r="K7" s="111"/>
    </row>
    <row r="8" spans="2:11" ht="20.25" customHeight="1">
      <c r="B8" s="118">
        <v>44214</v>
      </c>
      <c r="C8" s="23" t="s">
        <v>324</v>
      </c>
      <c r="D8" s="120" t="s">
        <v>59</v>
      </c>
      <c r="E8" s="119" t="s">
        <v>667</v>
      </c>
    </row>
    <row r="9" spans="2:11" ht="20.25" customHeight="1">
      <c r="B9" s="118">
        <v>44214</v>
      </c>
      <c r="C9" s="23" t="s">
        <v>324</v>
      </c>
      <c r="D9" s="120" t="s">
        <v>40</v>
      </c>
      <c r="E9" s="119" t="s">
        <v>667</v>
      </c>
    </row>
    <row r="10" spans="2:11" ht="20.25" customHeight="1">
      <c r="B10" s="118">
        <v>44222</v>
      </c>
      <c r="C10" s="23" t="s">
        <v>324</v>
      </c>
      <c r="D10" s="120">
        <v>10016967</v>
      </c>
      <c r="E10" s="119" t="s">
        <v>668</v>
      </c>
    </row>
    <row r="11" spans="2:11" ht="20.25" customHeight="1">
      <c r="B11" s="118">
        <v>44228</v>
      </c>
      <c r="C11" s="23" t="s">
        <v>324</v>
      </c>
      <c r="D11" s="120">
        <v>10016967</v>
      </c>
      <c r="E11" s="119" t="s">
        <v>669</v>
      </c>
    </row>
    <row r="12" spans="2:11" ht="20.25" customHeight="1">
      <c r="B12" s="118">
        <v>44230</v>
      </c>
      <c r="C12" s="23" t="s">
        <v>324</v>
      </c>
      <c r="D12" s="120">
        <v>10016967</v>
      </c>
      <c r="E12" s="119" t="s">
        <v>664</v>
      </c>
    </row>
    <row r="13" spans="2:11" ht="20.25" customHeight="1">
      <c r="B13" s="118">
        <v>44231</v>
      </c>
      <c r="C13" s="23" t="s">
        <v>324</v>
      </c>
      <c r="D13" s="120">
        <v>75514</v>
      </c>
      <c r="E13" s="119" t="s">
        <v>673</v>
      </c>
    </row>
    <row r="14" spans="2:11" ht="20.25" customHeight="1">
      <c r="B14" s="118">
        <v>44236</v>
      </c>
      <c r="C14" s="23" t="s">
        <v>324</v>
      </c>
      <c r="D14" s="120">
        <v>10010400</v>
      </c>
      <c r="E14" s="119" t="s">
        <v>675</v>
      </c>
    </row>
    <row r="15" spans="2:11" ht="20.25" customHeight="1">
      <c r="B15" s="118">
        <v>44236</v>
      </c>
      <c r="C15" s="23" t="s">
        <v>324</v>
      </c>
      <c r="D15" s="120">
        <v>10016967</v>
      </c>
      <c r="E15" s="119" t="s">
        <v>675</v>
      </c>
    </row>
    <row r="16" spans="2:11" ht="20.25" customHeight="1">
      <c r="B16" s="118">
        <v>44242</v>
      </c>
      <c r="C16" s="23" t="s">
        <v>324</v>
      </c>
      <c r="D16" s="120">
        <v>10016967</v>
      </c>
      <c r="E16" s="119" t="s">
        <v>667</v>
      </c>
    </row>
    <row r="17" spans="2:5" ht="20.25" customHeight="1">
      <c r="B17" s="118">
        <v>44246</v>
      </c>
      <c r="C17" s="23" t="s">
        <v>324</v>
      </c>
      <c r="D17" s="120" t="s">
        <v>36</v>
      </c>
      <c r="E17" s="119" t="s">
        <v>715</v>
      </c>
    </row>
    <row r="18" spans="2:5" ht="20.25" customHeight="1">
      <c r="B18" s="118">
        <v>44246</v>
      </c>
      <c r="C18" s="23" t="s">
        <v>324</v>
      </c>
      <c r="D18" s="120" t="s">
        <v>35</v>
      </c>
      <c r="E18" s="119" t="s">
        <v>715</v>
      </c>
    </row>
    <row r="19" spans="2:5" ht="20.25" customHeight="1">
      <c r="B19" s="118">
        <v>44246</v>
      </c>
      <c r="C19" s="23" t="s">
        <v>324</v>
      </c>
      <c r="D19" s="120" t="s">
        <v>59</v>
      </c>
      <c r="E19" s="119" t="s">
        <v>716</v>
      </c>
    </row>
    <row r="20" spans="2:5" ht="20.25" customHeight="1">
      <c r="B20" s="118">
        <v>44246</v>
      </c>
      <c r="C20" s="23" t="s">
        <v>324</v>
      </c>
      <c r="D20" s="120" t="s">
        <v>40</v>
      </c>
      <c r="E20" s="119" t="s">
        <v>716</v>
      </c>
    </row>
    <row r="21" spans="2:5" ht="20.25" customHeight="1">
      <c r="B21" s="118">
        <v>44256</v>
      </c>
      <c r="C21" s="23" t="s">
        <v>324</v>
      </c>
      <c r="D21" s="120" t="s">
        <v>8</v>
      </c>
      <c r="E21" s="119" t="s">
        <v>717</v>
      </c>
    </row>
    <row r="22" spans="2:5" ht="20.25" customHeight="1">
      <c r="B22" s="118">
        <v>44256</v>
      </c>
      <c r="C22" s="23" t="s">
        <v>324</v>
      </c>
      <c r="D22" s="120" t="s">
        <v>59</v>
      </c>
      <c r="E22" s="119" t="s">
        <v>718</v>
      </c>
    </row>
    <row r="23" spans="2:5" ht="20.25" customHeight="1">
      <c r="B23" s="118">
        <v>44256</v>
      </c>
      <c r="C23" s="23" t="s">
        <v>324</v>
      </c>
      <c r="D23" s="120" t="s">
        <v>40</v>
      </c>
      <c r="E23" s="119" t="s">
        <v>718</v>
      </c>
    </row>
    <row r="24" spans="2:5" ht="20.25" customHeight="1">
      <c r="B24" s="118">
        <v>44263</v>
      </c>
      <c r="C24" s="23" t="s">
        <v>719</v>
      </c>
      <c r="D24" s="120" t="s">
        <v>15</v>
      </c>
      <c r="E24" s="119" t="s">
        <v>721</v>
      </c>
    </row>
    <row r="25" spans="2:5" ht="20.25" customHeight="1">
      <c r="B25" s="118">
        <v>44263</v>
      </c>
      <c r="C25" s="23" t="s">
        <v>719</v>
      </c>
      <c r="D25" s="120" t="s">
        <v>720</v>
      </c>
      <c r="E25" s="119" t="s">
        <v>721</v>
      </c>
    </row>
    <row r="26" spans="2:5" ht="20.25" customHeight="1">
      <c r="B26" s="118">
        <v>44266</v>
      </c>
      <c r="C26" s="23" t="s">
        <v>324</v>
      </c>
      <c r="D26" s="120" t="s">
        <v>35</v>
      </c>
      <c r="E26" s="119" t="s">
        <v>726</v>
      </c>
    </row>
    <row r="27" spans="2:5" ht="20.25" customHeight="1">
      <c r="B27" s="118">
        <v>44266</v>
      </c>
      <c r="C27" s="23" t="s">
        <v>324</v>
      </c>
      <c r="D27" s="120" t="s">
        <v>36</v>
      </c>
      <c r="E27" s="119" t="s">
        <v>726</v>
      </c>
    </row>
    <row r="28" spans="2:5" ht="20.25" customHeight="1">
      <c r="B28" s="118">
        <v>44361</v>
      </c>
      <c r="C28" s="23" t="s">
        <v>324</v>
      </c>
      <c r="D28" s="120">
        <v>10010400</v>
      </c>
      <c r="E28" s="119" t="s">
        <v>743</v>
      </c>
    </row>
    <row r="29" spans="2:5" ht="20.25" customHeight="1">
      <c r="B29" s="118">
        <v>44362</v>
      </c>
      <c r="C29" s="23" t="s">
        <v>324</v>
      </c>
      <c r="D29" s="120" t="s">
        <v>8</v>
      </c>
      <c r="E29" s="119" t="s">
        <v>744</v>
      </c>
    </row>
    <row r="30" spans="2:5" ht="20.25" customHeight="1">
      <c r="B30" s="118">
        <v>44362</v>
      </c>
      <c r="C30" s="23" t="s">
        <v>324</v>
      </c>
      <c r="D30" s="120" t="s">
        <v>9</v>
      </c>
      <c r="E30" s="119" t="s">
        <v>744</v>
      </c>
    </row>
    <row r="31" spans="2:5" ht="20.25" customHeight="1">
      <c r="B31" s="118">
        <v>44362</v>
      </c>
      <c r="C31" s="23" t="s">
        <v>324</v>
      </c>
      <c r="D31" s="120" t="s">
        <v>15</v>
      </c>
      <c r="E31" s="119" t="s">
        <v>744</v>
      </c>
    </row>
    <row r="32" spans="2:5" ht="20.25" customHeight="1">
      <c r="B32" s="118">
        <v>44362</v>
      </c>
      <c r="C32" s="23" t="s">
        <v>324</v>
      </c>
      <c r="D32" s="120" t="s">
        <v>59</v>
      </c>
      <c r="E32" s="119" t="s">
        <v>745</v>
      </c>
    </row>
    <row r="33" spans="2:5" ht="20.25" customHeight="1">
      <c r="B33" s="118">
        <v>44362</v>
      </c>
      <c r="C33" s="23" t="s">
        <v>324</v>
      </c>
      <c r="D33" s="120" t="s">
        <v>40</v>
      </c>
      <c r="E33" s="119" t="s">
        <v>745</v>
      </c>
    </row>
    <row r="34" spans="2:5" ht="20.25" customHeight="1">
      <c r="B34" s="118">
        <v>44362</v>
      </c>
      <c r="C34" s="23" t="s">
        <v>324</v>
      </c>
      <c r="D34" s="120" t="s">
        <v>36</v>
      </c>
      <c r="E34" s="119" t="s">
        <v>746</v>
      </c>
    </row>
    <row r="35" spans="2:5" ht="20.25" customHeight="1">
      <c r="B35" s="118">
        <v>44362</v>
      </c>
      <c r="C35" s="23" t="s">
        <v>324</v>
      </c>
      <c r="D35" s="120" t="s">
        <v>35</v>
      </c>
      <c r="E35" s="119" t="s">
        <v>746</v>
      </c>
    </row>
    <row r="36" spans="2:5" ht="20.25" customHeight="1">
      <c r="B36" s="118">
        <v>44362</v>
      </c>
      <c r="C36" s="23" t="s">
        <v>324</v>
      </c>
      <c r="D36" s="120">
        <v>10016967</v>
      </c>
      <c r="E36" s="119" t="s">
        <v>747</v>
      </c>
    </row>
  </sheetData>
  <conditionalFormatting sqref="I7:K7">
    <cfRule type="expression" dxfId="42" priority="1">
      <formula>$K7&lt;&gt;""</formula>
    </cfRule>
  </conditionalFormatting>
  <dataValidations disablePrompts="1" count="1">
    <dataValidation type="list" allowBlank="1" showInputMessage="1" showErrorMessage="1" sqref="K7" xr:uid="{06A45487-CB15-47C2-9DE2-60DF83ACBBE4}">
      <formula1>"✓"</formula1>
    </dataValidation>
  </dataValidations>
  <pageMargins left="0.7" right="0.7" top="0.75" bottom="0.75" header="0.3" footer="0.3"/>
  <pageSetup paperSize="0" orientation="portrait" horizontalDpi="203" verticalDpi="20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Button 2">
              <controlPr defaultSize="0" print="0" autoFill="0" autoPict="0" macro="[0]!ClearLogToDo">
                <anchor moveWithCells="1">
                  <from>
                    <xdr:col>9</xdr:col>
                    <xdr:colOff>2609850</xdr:colOff>
                    <xdr:row>1</xdr:row>
                    <xdr:rowOff>104775</xdr:rowOff>
                  </from>
                  <to>
                    <xdr:col>10</xdr:col>
                    <xdr:colOff>628650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  <tableParts count="2"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BED-752E-4D37-BF9B-6A89830AADBD}">
  <sheetPr codeName="GO23">
    <tabColor rgb="FFDEE2ED"/>
  </sheetPr>
  <dimension ref="B1:J55"/>
  <sheetViews>
    <sheetView showGridLines="0" workbookViewId="0">
      <selection activeCell="E37" sqref="E37"/>
    </sheetView>
  </sheetViews>
  <sheetFormatPr defaultRowHeight="20.25" customHeight="1"/>
  <cols>
    <col min="6" max="6" width="27" customWidth="1"/>
    <col min="8" max="8" width="16" customWidth="1"/>
    <col min="9" max="9" width="11.140625" customWidth="1"/>
  </cols>
  <sheetData>
    <row r="1" spans="2:10" ht="15"/>
    <row r="2" spans="2:10" ht="15"/>
    <row r="3" spans="2:10" ht="15"/>
    <row r="4" spans="2:10" ht="15"/>
    <row r="5" spans="2:10" ht="30" customHeight="1">
      <c r="B5" s="51" t="s">
        <v>265</v>
      </c>
      <c r="C5" s="51" t="s">
        <v>266</v>
      </c>
      <c r="D5" s="51" t="s">
        <v>267</v>
      </c>
      <c r="E5" s="51" t="s">
        <v>268</v>
      </c>
      <c r="F5" s="51" t="s">
        <v>6</v>
      </c>
      <c r="G5" s="51" t="s">
        <v>500</v>
      </c>
      <c r="H5" s="51" t="s">
        <v>304</v>
      </c>
      <c r="I5" s="51" t="s">
        <v>263</v>
      </c>
      <c r="J5" s="51" t="s">
        <v>289</v>
      </c>
    </row>
    <row r="6" spans="2:10" ht="20.25" customHeight="1">
      <c r="B6" s="41" t="s">
        <v>504</v>
      </c>
      <c r="C6" s="110" t="s">
        <v>272</v>
      </c>
      <c r="D6" s="111" t="s">
        <v>274</v>
      </c>
      <c r="E6" s="112">
        <v>0.14000000000000001</v>
      </c>
      <c r="F6" s="41" t="str">
        <f>HYPERLINK("https://www.ebay.co.uk/itm/Single-Wall-White-Postal-Packing-Cardboard-Boxes-Mailing-Packaging-Cartons/141570930866?ssPageName=STRK%3AMEBIDX%3AIT&amp;var=440712178101&amp;_trksid=p2057872.m2749.l2649","Europa Industries")</f>
        <v>Europa Industries</v>
      </c>
      <c r="G6" s="41" t="str">
        <f>HYPERLINK("https://www.ebay.co.uk/itm/15-SIZES-WHITE-OR-BROWN-IN-OUT-SHIPPING-BOXES-GIFT-PACKAGING-MUG-CUP-PLATE-BOWL/231931636328?var=531145283987&amp;hash=item360033ea68:g:7b8AAOSw-w9dlK2V","Meg4Tech")</f>
        <v>Meg4Tech</v>
      </c>
      <c r="H6" s="52" t="s">
        <v>525</v>
      </c>
      <c r="I6" s="115" t="str">
        <f t="shared" ref="I6:I30" si="0">HYPERLINK("https://www.ebay.co.uk/itm/Single-Wall-White-Postal-Packing-Cardboard-Boxes-Mailing-Packaging-Cartons/141570930866?ssPageName=STRK%3AMEBIDX%3AIT&amp;var=440712178079&amp;_trksid=p2057872.m2749.l2649","link")</f>
        <v>link</v>
      </c>
      <c r="J6" s="46"/>
    </row>
    <row r="7" spans="2:10" ht="20.25" customHeight="1">
      <c r="B7" s="41" t="s">
        <v>501</v>
      </c>
      <c r="C7" s="110" t="s">
        <v>272</v>
      </c>
      <c r="D7" s="111" t="s">
        <v>275</v>
      </c>
      <c r="E7" s="112">
        <v>0.17</v>
      </c>
      <c r="F7" s="41" t="str">
        <f>HYPERLINK("https://www.ebay.co.uk/itm/Single-Wall-White-Postal-Packing-Cardboard-Boxes-Mailing-Packaging-Cartons/141570930866?ssPageName=STRK%3AMEBIDX%3AIT&amp;var=440712178101&amp;_trksid=p2057872.m2749.l2649","Europa Industries")</f>
        <v>Europa Industries</v>
      </c>
      <c r="G7" s="41" t="str">
        <f>HYPERLINK("https://www.ebay.co.uk/itm/15-SIZES-WHITE-OR-BROWN-IN-OUT-SHIPPING-BOXES-GIFT-PACKAGING-MUG-CUP-PLATE-BOWL/231931636328?var=531145283987&amp;hash=item360033ea68:g:7b8AAOSw-w9dlK2V","Meg4Tech")</f>
        <v>Meg4Tech</v>
      </c>
      <c r="H7" s="52" t="s">
        <v>526</v>
      </c>
      <c r="I7" s="115" t="s">
        <v>592</v>
      </c>
      <c r="J7" s="46"/>
    </row>
    <row r="8" spans="2:10" ht="20.25" customHeight="1">
      <c r="B8" s="41" t="s">
        <v>503</v>
      </c>
      <c r="C8" s="110" t="s">
        <v>272</v>
      </c>
      <c r="D8" s="111" t="s">
        <v>276</v>
      </c>
      <c r="E8" s="112">
        <v>0.22</v>
      </c>
      <c r="F8" s="41" t="str">
        <f>HYPERLINK("mailto:Vinny@diamond-box.co.uk","Diamond Box")</f>
        <v>Diamond Box</v>
      </c>
      <c r="G8" s="41" t="str">
        <f>HYPERLINK("https://www.ebay.co.uk/itm/Single-Wall-White-Postal-Packing-Cardboard-Boxes-Mailing-Packaging-Cartons/141570930866?ssPageName=STRK%3AMEBIDX%3AIT&amp;var=440712178101&amp;_trksid=p2057872.m2749.l2649","Europa Industries")</f>
        <v>Europa Industries</v>
      </c>
      <c r="H8" s="52" t="s">
        <v>527</v>
      </c>
      <c r="I8" s="115" t="str">
        <f t="shared" si="0"/>
        <v>link</v>
      </c>
      <c r="J8" s="46"/>
    </row>
    <row r="9" spans="2:10" ht="20.25" customHeight="1">
      <c r="B9" s="41" t="s">
        <v>505</v>
      </c>
      <c r="C9" s="110" t="s">
        <v>272</v>
      </c>
      <c r="D9" s="111" t="s">
        <v>277</v>
      </c>
      <c r="E9" s="112">
        <v>0.23</v>
      </c>
      <c r="F9" s="41" t="str">
        <f>HYPERLINK("https://www.ebay.co.uk/itm/Single-Wall-White-Postal-Packing-Cardboard-Boxes-Mailing-Packaging-Cartons/141570930866?ssPageName=STRK%3AMEBIDX%3AIT&amp;var=440712178101&amp;_trksid=p2057872.m2749.l2649","Europa Industries")</f>
        <v>Europa Industries</v>
      </c>
      <c r="G9" s="41" t="str">
        <f>HYPERLINK("mailto:Vinny@diamond-box.co.uk","Diamond Box")</f>
        <v>Diamond Box</v>
      </c>
      <c r="H9" s="52" t="s">
        <v>528</v>
      </c>
      <c r="I9" s="115" t="str">
        <f t="shared" si="0"/>
        <v>link</v>
      </c>
      <c r="J9" s="46"/>
    </row>
    <row r="10" spans="2:10" ht="20.25" customHeight="1">
      <c r="B10" s="41" t="s">
        <v>506</v>
      </c>
      <c r="C10" s="110" t="s">
        <v>272</v>
      </c>
      <c r="D10" s="111" t="s">
        <v>522</v>
      </c>
      <c r="E10" s="112">
        <v>0.3</v>
      </c>
      <c r="F10" s="41" t="str">
        <f>HYPERLINK("https://www.ebay.co.uk/itm/Single-Wall-White-Postal-Packing-Cardboard-Boxes-Mailing-Packaging-Cartons/141570930866?ssPageName=STRK%3AMEBIDX%3AIT&amp;var=440712178101&amp;_trksid=p2057872.m2749.l2649","Europa Industries")</f>
        <v>Europa Industries</v>
      </c>
      <c r="G10" s="41" t="str">
        <f>HYPERLINK("https://www.ebay.co.uk/itm/15-SIZES-WHITE-OR-BROWN-IN-OUT-SHIPPING-BOXES-GIFT-PACKAGING-MUG-CUP-PLATE-BOWL/231931636328?var=531145283987&amp;hash=item360033ea68:g:7b8AAOSw-w9dlK2V","Meg4Tech")</f>
        <v>Meg4Tech</v>
      </c>
      <c r="H10" s="52" t="s">
        <v>529</v>
      </c>
      <c r="I10" s="115" t="str">
        <f t="shared" si="0"/>
        <v>link</v>
      </c>
      <c r="J10" s="46"/>
    </row>
    <row r="11" spans="2:10" ht="20.25" customHeight="1">
      <c r="B11" s="41" t="s">
        <v>511</v>
      </c>
      <c r="C11" s="110" t="s">
        <v>272</v>
      </c>
      <c r="D11" s="111" t="s">
        <v>574</v>
      </c>
      <c r="E11" s="112">
        <v>0.03</v>
      </c>
      <c r="F11" s="41" t="str">
        <f>HYPERLINK("https://www.srmailing.co.uk/products/100-recycled-white-postal-mail-bag-12x16-inch-30-5x40-6cm","SR Mailing")</f>
        <v>SR Mailing</v>
      </c>
      <c r="G11" s="41"/>
      <c r="H11" s="52" t="s">
        <v>530</v>
      </c>
      <c r="I11" s="115" t="str">
        <f t="shared" si="0"/>
        <v>link</v>
      </c>
      <c r="J11" s="46"/>
    </row>
    <row r="12" spans="2:10" ht="20.25" customHeight="1">
      <c r="B12" s="41" t="s">
        <v>512</v>
      </c>
      <c r="C12" s="110" t="s">
        <v>272</v>
      </c>
      <c r="D12" s="111" t="s">
        <v>575</v>
      </c>
      <c r="E12" s="112">
        <v>0.04</v>
      </c>
      <c r="F12" s="41" t="str">
        <f>HYPERLINK("https://www.srmailing.co.uk/products/polythene-mailing-bag-13x19-in-grey","SR Mailing")</f>
        <v>SR Mailing</v>
      </c>
      <c r="G12" s="41"/>
      <c r="H12" s="52" t="s">
        <v>531</v>
      </c>
      <c r="I12" s="115" t="str">
        <f t="shared" si="0"/>
        <v>link</v>
      </c>
      <c r="J12" s="46"/>
    </row>
    <row r="13" spans="2:10" ht="20.25" customHeight="1">
      <c r="B13" s="41" t="s">
        <v>513</v>
      </c>
      <c r="C13" s="110" t="s">
        <v>272</v>
      </c>
      <c r="D13" s="111" t="s">
        <v>576</v>
      </c>
      <c r="E13" s="112">
        <v>0.05</v>
      </c>
      <c r="F13" s="41" t="str">
        <f>HYPERLINK("https://www.srmailing.co.uk/products/polythene-mailing-bag-15x18-in-grey","SR Mailing")</f>
        <v>SR Mailing</v>
      </c>
      <c r="G13" s="41"/>
      <c r="H13" s="52" t="s">
        <v>532</v>
      </c>
      <c r="I13" s="115" t="str">
        <f t="shared" si="0"/>
        <v>link</v>
      </c>
      <c r="J13" s="46"/>
    </row>
    <row r="14" spans="2:10" ht="20.25" customHeight="1">
      <c r="B14" s="41" t="s">
        <v>514</v>
      </c>
      <c r="C14" s="110" t="s">
        <v>272</v>
      </c>
      <c r="D14" s="111" t="s">
        <v>523</v>
      </c>
      <c r="E14" s="112">
        <v>0.22</v>
      </c>
      <c r="F14" s="41" t="str">
        <f>HYPERLINK("https://www.ebay.co.uk/itm/C4-A4-Large-Letter-Cardboard-Postal-Boxes-Maximum-Size-PIP-345-x-240-x-22mm/301072165042?ssPageName=STRK%3AMEBIDX%3AIT&amp;_trksid=p2057872.m2749.l2649","SAR Boxmakers")</f>
        <v>SAR Boxmakers</v>
      </c>
      <c r="G14" s="41"/>
      <c r="H14" s="52" t="s">
        <v>533</v>
      </c>
      <c r="I14" s="115" t="str">
        <f t="shared" si="0"/>
        <v>link</v>
      </c>
      <c r="J14" s="46"/>
    </row>
    <row r="15" spans="2:10" ht="20.25" customHeight="1">
      <c r="B15" s="41" t="s">
        <v>508</v>
      </c>
      <c r="C15" s="110" t="s">
        <v>273</v>
      </c>
      <c r="D15" s="111"/>
      <c r="E15" s="112">
        <v>0.05</v>
      </c>
      <c r="F15" s="41" t="str">
        <f>HYPERLINK("https://www.srmailing.co.uk/products/375-bubble-wrap?_pos=2&amp;_sid=596b4ef90&amp;_ss=r","SR Mailing")</f>
        <v>SR Mailing</v>
      </c>
      <c r="G15" s="41"/>
      <c r="H15" s="52" t="s">
        <v>534</v>
      </c>
      <c r="I15" s="115" t="str">
        <f t="shared" si="0"/>
        <v>link</v>
      </c>
      <c r="J15" s="46"/>
    </row>
    <row r="16" spans="2:10" ht="20.25" customHeight="1">
      <c r="B16" s="41" t="s">
        <v>507</v>
      </c>
      <c r="C16" s="110" t="s">
        <v>273</v>
      </c>
      <c r="D16" s="111"/>
      <c r="E16" s="112">
        <v>0.15</v>
      </c>
      <c r="F16" s="41" t="str">
        <f>HYPERLINK("https://www.ebay.co.uk/itm/45-Cubic-Foot-ECOFLO-Biodegradale-Loose-Fill-Void-Fill/190913388167?ssPageName=STRK%3AMEBIDX%3AIT&amp;_trksid=p2057872.m2749.l2649","Globe Packaging")</f>
        <v>Globe Packaging</v>
      </c>
      <c r="G16" s="41"/>
      <c r="H16" s="52" t="s">
        <v>269</v>
      </c>
      <c r="I16" s="115" t="str">
        <f t="shared" si="0"/>
        <v>link</v>
      </c>
      <c r="J16" s="46"/>
    </row>
    <row r="17" spans="2:10" ht="20.25" customHeight="1">
      <c r="B17" s="41" t="s">
        <v>510</v>
      </c>
      <c r="C17" s="110" t="s">
        <v>273</v>
      </c>
      <c r="D17" s="111"/>
      <c r="E17" s="112">
        <v>0.05</v>
      </c>
      <c r="F17" s="41" t="str">
        <f>HYPERLINK("https://www.ebay.co.uk/itm/45-Cubic-Foot-ECOFLO-Biodegradale-Loose-Fill-Void-Fill/190913388167?ssPageName=STRK%3AMEBIDX%3AIT&amp;_trksid=p2057872.m2749.l2649","Globe Packaging")</f>
        <v>Globe Packaging</v>
      </c>
      <c r="G17" s="41"/>
      <c r="H17" s="52" t="s">
        <v>270</v>
      </c>
      <c r="I17" s="115" t="str">
        <f t="shared" si="0"/>
        <v>link</v>
      </c>
      <c r="J17" s="46"/>
    </row>
    <row r="18" spans="2:10" ht="20.25" customHeight="1">
      <c r="B18" s="41" t="s">
        <v>509</v>
      </c>
      <c r="C18" s="110" t="s">
        <v>273</v>
      </c>
      <c r="D18" s="111"/>
      <c r="E18" s="112">
        <v>0.02</v>
      </c>
      <c r="F18" s="41" t="s">
        <v>524</v>
      </c>
      <c r="G18" s="41"/>
      <c r="H18" s="52" t="s">
        <v>271</v>
      </c>
      <c r="I18" s="115" t="str">
        <f t="shared" si="0"/>
        <v>link</v>
      </c>
      <c r="J18" s="46"/>
    </row>
    <row r="19" spans="2:10" ht="20.25" customHeight="1">
      <c r="B19" s="41" t="s">
        <v>502</v>
      </c>
      <c r="C19" s="110" t="s">
        <v>272</v>
      </c>
      <c r="D19" s="111" t="s">
        <v>577</v>
      </c>
      <c r="E19" s="112"/>
      <c r="F19" s="41" t="s">
        <v>224</v>
      </c>
      <c r="G19" s="41"/>
      <c r="H19" s="52" t="s">
        <v>535</v>
      </c>
      <c r="I19" s="115" t="str">
        <f t="shared" si="0"/>
        <v>link</v>
      </c>
      <c r="J19" s="46"/>
    </row>
    <row r="20" spans="2:10" ht="20.25" customHeight="1">
      <c r="B20" s="41" t="s">
        <v>515</v>
      </c>
      <c r="C20" s="110" t="s">
        <v>272</v>
      </c>
      <c r="D20" s="111" t="s">
        <v>578</v>
      </c>
      <c r="E20" s="112"/>
      <c r="F20" s="41" t="s">
        <v>224</v>
      </c>
      <c r="G20" s="41"/>
      <c r="H20" s="52" t="s">
        <v>536</v>
      </c>
      <c r="I20" s="115" t="str">
        <f t="shared" si="0"/>
        <v>link</v>
      </c>
      <c r="J20" s="46"/>
    </row>
    <row r="21" spans="2:10" ht="20.25" customHeight="1">
      <c r="B21" s="41" t="s">
        <v>516</v>
      </c>
      <c r="C21" s="110" t="s">
        <v>273</v>
      </c>
      <c r="D21" s="111"/>
      <c r="E21" s="112">
        <v>0.53</v>
      </c>
      <c r="F21" s="41" t="str">
        <f t="shared" ref="F21:F26" si="1">HYPERLINK("mailto:lesleyorrell@tigerpak.co.uk","Tiger Pack")</f>
        <v>Tiger Pack</v>
      </c>
      <c r="G21" s="41" t="str">
        <f>HYPERLINK("mailto:tracey@molygran.com","Molygran")</f>
        <v>Molygran</v>
      </c>
      <c r="H21" s="52" t="s">
        <v>537</v>
      </c>
      <c r="I21" s="115" t="str">
        <f t="shared" si="0"/>
        <v>link</v>
      </c>
      <c r="J21" s="46"/>
    </row>
    <row r="22" spans="2:10" ht="20.25" customHeight="1">
      <c r="B22" s="41" t="s">
        <v>517</v>
      </c>
      <c r="C22" s="110" t="s">
        <v>273</v>
      </c>
      <c r="D22" s="111"/>
      <c r="E22" s="112"/>
      <c r="F22" s="41" t="str">
        <f t="shared" si="1"/>
        <v>Tiger Pack</v>
      </c>
      <c r="G22" s="41"/>
      <c r="H22" s="52" t="s">
        <v>537</v>
      </c>
      <c r="I22" s="115" t="str">
        <f t="shared" si="0"/>
        <v>link</v>
      </c>
      <c r="J22" s="46"/>
    </row>
    <row r="23" spans="2:10" ht="20.25" customHeight="1">
      <c r="B23" s="41" t="s">
        <v>518</v>
      </c>
      <c r="C23" s="110" t="s">
        <v>273</v>
      </c>
      <c r="D23" s="111"/>
      <c r="E23" s="112"/>
      <c r="F23" s="41" t="str">
        <f t="shared" si="1"/>
        <v>Tiger Pack</v>
      </c>
      <c r="G23" s="41"/>
      <c r="H23" s="52" t="s">
        <v>537</v>
      </c>
      <c r="I23" s="115" t="str">
        <f t="shared" si="0"/>
        <v>link</v>
      </c>
      <c r="J23" s="46"/>
    </row>
    <row r="24" spans="2:10" ht="20.25" customHeight="1">
      <c r="B24" s="41" t="s">
        <v>519</v>
      </c>
      <c r="C24" s="110" t="s">
        <v>273</v>
      </c>
      <c r="D24" s="111"/>
      <c r="E24" s="112">
        <v>0.63</v>
      </c>
      <c r="F24" s="41" t="str">
        <f t="shared" si="1"/>
        <v>Tiger Pack</v>
      </c>
      <c r="G24" s="41"/>
      <c r="H24" s="52" t="s">
        <v>538</v>
      </c>
      <c r="I24" s="115" t="str">
        <f t="shared" si="0"/>
        <v>link</v>
      </c>
      <c r="J24" s="46"/>
    </row>
    <row r="25" spans="2:10" ht="20.25" customHeight="1">
      <c r="B25" s="41" t="s">
        <v>520</v>
      </c>
      <c r="C25" s="110" t="s">
        <v>273</v>
      </c>
      <c r="D25" s="111"/>
      <c r="E25" s="112"/>
      <c r="F25" s="41" t="str">
        <f t="shared" si="1"/>
        <v>Tiger Pack</v>
      </c>
      <c r="G25" s="41"/>
      <c r="H25" s="52" t="s">
        <v>538</v>
      </c>
      <c r="I25" s="115" t="str">
        <f t="shared" si="0"/>
        <v>link</v>
      </c>
      <c r="J25" s="46"/>
    </row>
    <row r="26" spans="2:10" ht="20.25" customHeight="1">
      <c r="B26" s="41" t="s">
        <v>521</v>
      </c>
      <c r="C26" s="110" t="s">
        <v>273</v>
      </c>
      <c r="D26" s="111"/>
      <c r="E26" s="112"/>
      <c r="F26" s="41" t="str">
        <f t="shared" si="1"/>
        <v>Tiger Pack</v>
      </c>
      <c r="G26" s="41"/>
      <c r="H26" s="52" t="s">
        <v>538</v>
      </c>
      <c r="I26" s="115" t="str">
        <f t="shared" si="0"/>
        <v>link</v>
      </c>
      <c r="J26" s="46"/>
    </row>
    <row r="27" spans="2:10" ht="20.25" customHeight="1">
      <c r="B27" s="41" t="s">
        <v>541</v>
      </c>
      <c r="C27" s="110"/>
      <c r="D27" s="111"/>
      <c r="E27" s="112">
        <v>0.15</v>
      </c>
      <c r="F27" s="41" t="s">
        <v>542</v>
      </c>
      <c r="G27" s="41"/>
      <c r="H27" s="52" t="s">
        <v>543</v>
      </c>
      <c r="I27" s="115" t="str">
        <f t="shared" si="0"/>
        <v>link</v>
      </c>
      <c r="J27" s="46"/>
    </row>
    <row r="28" spans="2:10" ht="20.25" customHeight="1">
      <c r="B28" s="41" t="s">
        <v>553</v>
      </c>
      <c r="C28" s="110" t="s">
        <v>273</v>
      </c>
      <c r="D28" s="111"/>
      <c r="E28" s="112">
        <v>0.63</v>
      </c>
      <c r="F28" s="41" t="str">
        <f>HYPERLINK("mailto:tracey@molygran.com","Molygran")</f>
        <v>Molygran</v>
      </c>
      <c r="G28" s="41"/>
      <c r="H28" s="52" t="s">
        <v>538</v>
      </c>
      <c r="I28" s="115" t="str">
        <f t="shared" si="0"/>
        <v>link</v>
      </c>
      <c r="J28" s="46"/>
    </row>
    <row r="29" spans="2:10" ht="20.25" customHeight="1">
      <c r="B29" s="41" t="s">
        <v>589</v>
      </c>
      <c r="C29" s="110" t="s">
        <v>590</v>
      </c>
      <c r="D29" s="111" t="s">
        <v>593</v>
      </c>
      <c r="E29" s="112">
        <v>2.21</v>
      </c>
      <c r="F29" s="41" t="s">
        <v>597</v>
      </c>
      <c r="G29" s="41"/>
      <c r="H29" s="52" t="s">
        <v>598</v>
      </c>
      <c r="I29" s="115" t="str">
        <f t="shared" si="0"/>
        <v>link</v>
      </c>
      <c r="J29" s="46"/>
    </row>
    <row r="30" spans="2:10" ht="20.25" customHeight="1">
      <c r="B30" s="41" t="s">
        <v>591</v>
      </c>
      <c r="C30" s="110" t="s">
        <v>590</v>
      </c>
      <c r="D30" s="111" t="s">
        <v>594</v>
      </c>
      <c r="E30" s="112">
        <v>2.04</v>
      </c>
      <c r="F30" s="41" t="s">
        <v>597</v>
      </c>
      <c r="G30" s="41"/>
      <c r="H30" s="52" t="s">
        <v>599</v>
      </c>
      <c r="I30" s="115" t="str">
        <f t="shared" si="0"/>
        <v>link</v>
      </c>
      <c r="J30" s="46"/>
    </row>
    <row r="31" spans="2:10" ht="20.25" customHeight="1">
      <c r="B31" s="41" t="s">
        <v>595</v>
      </c>
      <c r="C31" s="110" t="s">
        <v>590</v>
      </c>
      <c r="D31" s="111" t="s">
        <v>596</v>
      </c>
      <c r="E31" s="112">
        <v>2.09</v>
      </c>
      <c r="F31" s="41" t="s">
        <v>597</v>
      </c>
      <c r="G31" s="41"/>
      <c r="H31" s="52" t="s">
        <v>600</v>
      </c>
      <c r="I31" s="116" t="str">
        <f>HYPERLINK("https://www.ebay.co.uk/itm/Single-Wall-White-Postal-Packing-Cardboard-Boxes-Mailing-Packaging-Cartons/141570930866?ssPageName=STRK%3AMEBIDX%3AIT&amp;var=440712178079&amp;_trksid=p2057872.m2749.l2649","link")</f>
        <v>link</v>
      </c>
      <c r="J31" s="46"/>
    </row>
    <row r="32" spans="2:10" ht="20.25" customHeight="1">
      <c r="B32" s="41" t="s">
        <v>608</v>
      </c>
      <c r="C32" s="110" t="s">
        <v>590</v>
      </c>
      <c r="D32" s="111" t="s">
        <v>609</v>
      </c>
      <c r="E32" s="112">
        <v>2.1</v>
      </c>
      <c r="F32" s="41" t="s">
        <v>597</v>
      </c>
      <c r="G32" s="41"/>
      <c r="H32" s="52" t="s">
        <v>725</v>
      </c>
      <c r="I32" s="116"/>
      <c r="J32" s="46"/>
    </row>
    <row r="33" spans="2:10" ht="20.25" customHeight="1">
      <c r="B33" s="41" t="s">
        <v>602</v>
      </c>
      <c r="C33" s="110" t="s">
        <v>590</v>
      </c>
      <c r="D33" s="111" t="s">
        <v>603</v>
      </c>
      <c r="E33" s="112"/>
      <c r="F33" s="41"/>
      <c r="G33" s="41"/>
      <c r="H33" s="52" t="s">
        <v>601</v>
      </c>
      <c r="I33" s="116"/>
      <c r="J33" s="46"/>
    </row>
    <row r="34" spans="2:10" ht="20.25" customHeight="1">
      <c r="B34" s="41" t="s">
        <v>604</v>
      </c>
      <c r="C34" s="110" t="s">
        <v>590</v>
      </c>
      <c r="D34" s="111" t="s">
        <v>605</v>
      </c>
      <c r="E34" s="112">
        <v>1</v>
      </c>
      <c r="F34" s="41" t="s">
        <v>606</v>
      </c>
      <c r="G34" s="41"/>
      <c r="H34" s="52" t="s">
        <v>607</v>
      </c>
      <c r="I34" s="116"/>
      <c r="J34" s="46"/>
    </row>
    <row r="35" spans="2:10" ht="20.25" customHeight="1">
      <c r="B35" s="41" t="s">
        <v>610</v>
      </c>
      <c r="C35" s="110" t="s">
        <v>641</v>
      </c>
      <c r="D35" s="111"/>
      <c r="E35" s="112">
        <v>4.5</v>
      </c>
      <c r="F35" s="41" t="s">
        <v>524</v>
      </c>
      <c r="G35" s="41"/>
      <c r="H35" s="52" t="s">
        <v>611</v>
      </c>
      <c r="I35" s="117"/>
      <c r="J35" s="46"/>
    </row>
    <row r="36" spans="2:10" ht="20.25" customHeight="1">
      <c r="B36" s="41" t="s">
        <v>612</v>
      </c>
      <c r="C36" s="110"/>
      <c r="D36" s="111"/>
      <c r="E36" s="112">
        <v>0</v>
      </c>
      <c r="F36" s="41" t="s">
        <v>613</v>
      </c>
      <c r="G36" s="41"/>
      <c r="H36" s="52" t="s">
        <v>614</v>
      </c>
      <c r="I36" s="117"/>
      <c r="J36" s="46"/>
    </row>
    <row r="37" spans="2:10" ht="20.25" customHeight="1">
      <c r="B37" s="41" t="s">
        <v>615</v>
      </c>
      <c r="C37" s="110" t="s">
        <v>627</v>
      </c>
      <c r="D37" s="111"/>
      <c r="E37" s="112"/>
      <c r="F37" s="41" t="s">
        <v>659</v>
      </c>
      <c r="G37" s="41"/>
      <c r="H37" s="52" t="s">
        <v>618</v>
      </c>
      <c r="I37" s="116"/>
      <c r="J37" s="46"/>
    </row>
    <row r="38" spans="2:10" ht="20.25" customHeight="1">
      <c r="B38" s="41" t="s">
        <v>616</v>
      </c>
      <c r="C38" s="110" t="s">
        <v>627</v>
      </c>
      <c r="D38" s="111"/>
      <c r="E38" s="112"/>
      <c r="F38" s="41" t="s">
        <v>659</v>
      </c>
      <c r="G38" s="41"/>
      <c r="H38" s="52" t="s">
        <v>619</v>
      </c>
      <c r="I38" s="116"/>
      <c r="J38" s="46"/>
    </row>
    <row r="39" spans="2:10" ht="20.25" customHeight="1">
      <c r="B39" s="41" t="s">
        <v>617</v>
      </c>
      <c r="C39" s="110" t="s">
        <v>627</v>
      </c>
      <c r="D39" s="111"/>
      <c r="E39" s="112"/>
      <c r="F39" s="41" t="s">
        <v>659</v>
      </c>
      <c r="G39" s="41"/>
      <c r="H39" s="52" t="s">
        <v>620</v>
      </c>
      <c r="I39" s="116"/>
      <c r="J39" s="46"/>
    </row>
    <row r="40" spans="2:10" ht="20.25" customHeight="1">
      <c r="B40" s="41" t="s">
        <v>621</v>
      </c>
      <c r="C40" s="110" t="s">
        <v>627</v>
      </c>
      <c r="D40" s="111"/>
      <c r="E40" s="112"/>
      <c r="F40" s="41" t="s">
        <v>659</v>
      </c>
      <c r="G40" s="41"/>
      <c r="H40" s="52" t="s">
        <v>622</v>
      </c>
      <c r="I40" s="116"/>
      <c r="J40" s="46"/>
    </row>
    <row r="41" spans="2:10" ht="20.25" customHeight="1">
      <c r="B41" s="41" t="s">
        <v>623</v>
      </c>
      <c r="C41" s="110" t="s">
        <v>627</v>
      </c>
      <c r="D41" s="111"/>
      <c r="E41" s="112"/>
      <c r="F41" s="41" t="s">
        <v>658</v>
      </c>
      <c r="G41" s="41"/>
      <c r="H41" s="52" t="s">
        <v>625</v>
      </c>
      <c r="I41" s="116"/>
      <c r="J41" s="46"/>
    </row>
    <row r="42" spans="2:10" ht="20.25" customHeight="1">
      <c r="B42" s="41" t="s">
        <v>624</v>
      </c>
      <c r="C42" s="110" t="s">
        <v>627</v>
      </c>
      <c r="D42" s="111"/>
      <c r="E42" s="112"/>
      <c r="F42" s="41" t="s">
        <v>658</v>
      </c>
      <c r="G42" s="41"/>
      <c r="H42" s="52" t="s">
        <v>626</v>
      </c>
      <c r="I42" s="116"/>
      <c r="J42" s="46"/>
    </row>
    <row r="43" spans="2:10" ht="20.25" customHeight="1">
      <c r="B43" s="41" t="s">
        <v>632</v>
      </c>
      <c r="C43" s="110" t="s">
        <v>636</v>
      </c>
      <c r="D43" s="111"/>
      <c r="E43" s="112"/>
      <c r="F43" s="41" t="s">
        <v>660</v>
      </c>
      <c r="G43" s="41"/>
      <c r="H43" s="52" t="s">
        <v>633</v>
      </c>
      <c r="I43" s="116"/>
      <c r="J43" s="46"/>
    </row>
    <row r="44" spans="2:10" ht="20.25" customHeight="1">
      <c r="B44" s="41" t="s">
        <v>628</v>
      </c>
      <c r="C44" s="110" t="s">
        <v>636</v>
      </c>
      <c r="D44" s="111"/>
      <c r="E44" s="112"/>
      <c r="F44" s="41" t="s">
        <v>661</v>
      </c>
      <c r="G44" s="41"/>
      <c r="H44" s="52" t="s">
        <v>630</v>
      </c>
      <c r="I44" s="116"/>
      <c r="J44" s="46"/>
    </row>
    <row r="45" spans="2:10" ht="20.25" customHeight="1">
      <c r="B45" s="41" t="s">
        <v>629</v>
      </c>
      <c r="C45" s="110" t="s">
        <v>636</v>
      </c>
      <c r="D45" s="111"/>
      <c r="E45" s="112"/>
      <c r="F45" s="41" t="s">
        <v>661</v>
      </c>
      <c r="G45" s="41"/>
      <c r="H45" s="52" t="s">
        <v>631</v>
      </c>
      <c r="I45" s="116"/>
      <c r="J45" s="46"/>
    </row>
    <row r="46" spans="2:10" ht="20.25" customHeight="1">
      <c r="B46" s="41" t="s">
        <v>634</v>
      </c>
      <c r="C46" s="110" t="s">
        <v>636</v>
      </c>
      <c r="D46" s="111"/>
      <c r="E46" s="112"/>
      <c r="F46" s="41" t="s">
        <v>660</v>
      </c>
      <c r="G46" s="41"/>
      <c r="H46" s="52" t="s">
        <v>635</v>
      </c>
      <c r="I46" s="116"/>
      <c r="J46" s="46"/>
    </row>
    <row r="47" spans="2:10" ht="20.25" customHeight="1">
      <c r="B47" s="41" t="s">
        <v>637</v>
      </c>
      <c r="C47" s="110" t="s">
        <v>627</v>
      </c>
      <c r="D47" s="111"/>
      <c r="E47" s="112">
        <v>0</v>
      </c>
      <c r="F47" s="41" t="s">
        <v>613</v>
      </c>
      <c r="G47" s="41"/>
      <c r="H47" s="52" t="s">
        <v>638</v>
      </c>
      <c r="I47" s="116"/>
      <c r="J47" s="46"/>
    </row>
    <row r="48" spans="2:10" ht="20.25" customHeight="1">
      <c r="B48" s="41" t="s">
        <v>639</v>
      </c>
      <c r="C48" s="110" t="s">
        <v>641</v>
      </c>
      <c r="D48" s="111"/>
      <c r="E48" s="112">
        <v>1</v>
      </c>
      <c r="F48" s="41" t="s">
        <v>524</v>
      </c>
      <c r="G48" s="41"/>
      <c r="H48" s="52" t="s">
        <v>640</v>
      </c>
      <c r="I48" s="116"/>
      <c r="J48" s="46"/>
    </row>
    <row r="49" spans="2:10" ht="20.25" customHeight="1">
      <c r="B49" s="41" t="s">
        <v>642</v>
      </c>
      <c r="C49" s="110" t="s">
        <v>641</v>
      </c>
      <c r="D49" s="111"/>
      <c r="E49" s="112">
        <v>3</v>
      </c>
      <c r="F49" s="41" t="s">
        <v>643</v>
      </c>
      <c r="G49" s="41"/>
      <c r="H49" s="52" t="s">
        <v>646</v>
      </c>
      <c r="I49" s="116"/>
      <c r="J49" s="46"/>
    </row>
    <row r="50" spans="2:10" ht="20.25" customHeight="1">
      <c r="B50" s="41" t="s">
        <v>644</v>
      </c>
      <c r="C50" s="110" t="s">
        <v>641</v>
      </c>
      <c r="D50" s="111"/>
      <c r="E50" s="112">
        <v>7.99</v>
      </c>
      <c r="F50" s="41" t="s">
        <v>654</v>
      </c>
      <c r="G50" s="41"/>
      <c r="H50" s="52" t="s">
        <v>645</v>
      </c>
      <c r="I50" s="116"/>
      <c r="J50" s="46"/>
    </row>
    <row r="51" spans="2:10" ht="20.25" customHeight="1">
      <c r="B51" s="41" t="s">
        <v>647</v>
      </c>
      <c r="C51" s="110" t="s">
        <v>641</v>
      </c>
      <c r="D51" s="111"/>
      <c r="E51" s="112">
        <v>9</v>
      </c>
      <c r="F51" s="41" t="s">
        <v>313</v>
      </c>
      <c r="G51" s="41"/>
      <c r="H51" s="52" t="s">
        <v>652</v>
      </c>
      <c r="I51" s="116"/>
      <c r="J51" s="46"/>
    </row>
    <row r="52" spans="2:10" ht="20.25" customHeight="1">
      <c r="B52" s="41" t="s">
        <v>648</v>
      </c>
      <c r="C52" s="110" t="s">
        <v>641</v>
      </c>
      <c r="D52" s="111"/>
      <c r="E52" s="112">
        <v>7.99</v>
      </c>
      <c r="F52" s="41" t="s">
        <v>313</v>
      </c>
      <c r="G52" s="41"/>
      <c r="H52" s="52" t="s">
        <v>651</v>
      </c>
      <c r="I52" s="116"/>
      <c r="J52" s="46"/>
    </row>
    <row r="53" spans="2:10" ht="20.25" customHeight="1">
      <c r="B53" s="41" t="s">
        <v>649</v>
      </c>
      <c r="C53" s="110" t="s">
        <v>641</v>
      </c>
      <c r="D53" s="111"/>
      <c r="E53" s="112">
        <v>2.5</v>
      </c>
      <c r="F53" s="41" t="s">
        <v>653</v>
      </c>
      <c r="G53" s="41"/>
      <c r="H53" s="52" t="s">
        <v>650</v>
      </c>
      <c r="I53" s="116"/>
      <c r="J53" s="46"/>
    </row>
    <row r="54" spans="2:10" ht="20.25" customHeight="1">
      <c r="B54" s="41" t="s">
        <v>655</v>
      </c>
      <c r="C54" s="110" t="s">
        <v>641</v>
      </c>
      <c r="D54" s="111"/>
      <c r="E54" s="112">
        <v>6.5</v>
      </c>
      <c r="F54" s="41" t="s">
        <v>657</v>
      </c>
      <c r="G54" s="41"/>
      <c r="H54" s="52" t="s">
        <v>656</v>
      </c>
      <c r="I54" s="116"/>
      <c r="J54" s="46"/>
    </row>
    <row r="55" spans="2:10" ht="20.25" customHeight="1">
      <c r="B55" s="41" t="s">
        <v>722</v>
      </c>
      <c r="C55" s="110" t="s">
        <v>273</v>
      </c>
      <c r="D55" s="111"/>
      <c r="E55" s="112">
        <v>0.57999999999999996</v>
      </c>
      <c r="F55" s="41" t="s">
        <v>723</v>
      </c>
      <c r="G55" s="41"/>
      <c r="H55" s="52" t="s">
        <v>724</v>
      </c>
      <c r="I55" s="116"/>
      <c r="J55" s="46"/>
    </row>
  </sheetData>
  <dataValidations count="1">
    <dataValidation type="list" allowBlank="1" showInputMessage="1" sqref="J6:J34" xr:uid="{38DC99C0-CBF4-403F-B9C5-7C3B120EB430}">
      <formula1>"✓"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0EF8-2537-4EB8-9579-13249EDEE909}">
  <sheetPr codeName="GO22">
    <tabColor rgb="FFC1D3D9"/>
  </sheetPr>
  <dimension ref="D3:H145"/>
  <sheetViews>
    <sheetView showGridLines="0" showRowColHeaders="0" topLeftCell="A114" workbookViewId="0">
      <selection activeCell="E37" sqref="E37"/>
    </sheetView>
  </sheetViews>
  <sheetFormatPr defaultRowHeight="17.25" customHeight="1"/>
  <cols>
    <col min="1" max="2" width="4.5703125" customWidth="1"/>
    <col min="3" max="3" width="5" customWidth="1"/>
    <col min="4" max="4" width="8" customWidth="1"/>
    <col min="5" max="5" width="14.5703125" customWidth="1"/>
    <col min="8" max="8" width="6.5703125" customWidth="1"/>
  </cols>
  <sheetData>
    <row r="3" spans="4:8" ht="17.25" customHeight="1">
      <c r="E3" s="29" t="s">
        <v>264</v>
      </c>
    </row>
    <row r="4" spans="4:8" ht="17.25" customHeight="1">
      <c r="E4" s="49"/>
    </row>
    <row r="6" spans="4:8" ht="3" customHeight="1"/>
    <row r="7" spans="4:8" ht="25.5" customHeight="1">
      <c r="D7" s="46" t="s">
        <v>0</v>
      </c>
      <c r="E7" s="46" t="s">
        <v>6</v>
      </c>
      <c r="F7" s="46" t="s">
        <v>1</v>
      </c>
      <c r="G7" s="46" t="s">
        <v>289</v>
      </c>
      <c r="H7" s="46" t="s">
        <v>340</v>
      </c>
    </row>
    <row r="8" spans="4:8" ht="17.25" hidden="1" customHeight="1">
      <c r="D8" s="45">
        <v>44259</v>
      </c>
      <c r="E8" s="23" t="s">
        <v>228</v>
      </c>
      <c r="F8" s="44">
        <v>10022238</v>
      </c>
      <c r="G8" s="43">
        <v>0</v>
      </c>
      <c r="H8" s="50"/>
    </row>
    <row r="9" spans="4:8" ht="17.25" hidden="1" customHeight="1">
      <c r="D9" s="45"/>
      <c r="E9" s="23"/>
      <c r="F9" s="44"/>
      <c r="G9" s="43"/>
      <c r="H9" s="50"/>
    </row>
    <row r="10" spans="4:8" ht="17.25" hidden="1" customHeight="1">
      <c r="D10" s="45">
        <v>44259</v>
      </c>
      <c r="E10" s="23" t="s">
        <v>222</v>
      </c>
      <c r="F10" s="44" t="s">
        <v>32</v>
      </c>
      <c r="G10" s="43">
        <v>0</v>
      </c>
      <c r="H10" s="50"/>
    </row>
    <row r="11" spans="4:8" ht="17.25" hidden="1" customHeight="1">
      <c r="D11" s="45">
        <v>44259</v>
      </c>
      <c r="E11" s="23" t="s">
        <v>222</v>
      </c>
      <c r="F11" s="44" t="s">
        <v>47</v>
      </c>
      <c r="G11" s="43">
        <v>0</v>
      </c>
      <c r="H11" s="50"/>
    </row>
    <row r="12" spans="4:8" ht="17.25" hidden="1" customHeight="1">
      <c r="D12" s="45">
        <v>44259</v>
      </c>
      <c r="E12" s="23" t="s">
        <v>222</v>
      </c>
      <c r="F12" s="44" t="s">
        <v>45</v>
      </c>
      <c r="G12" s="43">
        <v>0</v>
      </c>
      <c r="H12" s="50"/>
    </row>
    <row r="13" spans="4:8" ht="17.25" hidden="1" customHeight="1">
      <c r="D13" s="45">
        <v>44259</v>
      </c>
      <c r="E13" s="23" t="s">
        <v>222</v>
      </c>
      <c r="F13" s="44" t="s">
        <v>7</v>
      </c>
      <c r="G13" s="43">
        <v>0</v>
      </c>
      <c r="H13" s="50"/>
    </row>
    <row r="14" spans="4:8" ht="17.25" hidden="1" customHeight="1">
      <c r="D14" s="45">
        <v>44259</v>
      </c>
      <c r="E14" s="23" t="s">
        <v>222</v>
      </c>
      <c r="F14" s="44" t="s">
        <v>51</v>
      </c>
      <c r="G14" s="43">
        <v>0</v>
      </c>
      <c r="H14" s="50"/>
    </row>
    <row r="15" spans="4:8" ht="17.25" hidden="1" customHeight="1">
      <c r="D15" s="45">
        <v>44259</v>
      </c>
      <c r="E15" s="23" t="s">
        <v>222</v>
      </c>
      <c r="F15" s="44" t="s">
        <v>37</v>
      </c>
      <c r="G15" s="43">
        <v>0</v>
      </c>
      <c r="H15" s="50"/>
    </row>
    <row r="16" spans="4:8" ht="17.25" hidden="1" customHeight="1">
      <c r="D16" s="45">
        <v>44259</v>
      </c>
      <c r="E16" s="23" t="s">
        <v>222</v>
      </c>
      <c r="F16" s="44" t="s">
        <v>14</v>
      </c>
      <c r="G16" s="43">
        <v>0</v>
      </c>
      <c r="H16" s="50"/>
    </row>
    <row r="17" spans="4:8" ht="17.25" hidden="1" customHeight="1">
      <c r="D17" s="45">
        <v>44259</v>
      </c>
      <c r="E17" s="23" t="s">
        <v>222</v>
      </c>
      <c r="F17" s="44" t="s">
        <v>257</v>
      </c>
      <c r="G17" s="43">
        <v>0</v>
      </c>
      <c r="H17" s="50"/>
    </row>
    <row r="18" spans="4:8" ht="17.25" hidden="1" customHeight="1">
      <c r="D18" s="45">
        <v>44259</v>
      </c>
      <c r="E18" s="23" t="s">
        <v>227</v>
      </c>
      <c r="F18" s="44" t="s">
        <v>254</v>
      </c>
      <c r="G18" s="43">
        <v>0</v>
      </c>
      <c r="H18" s="50"/>
    </row>
    <row r="19" spans="4:8" ht="17.25" hidden="1" customHeight="1">
      <c r="D19" s="45">
        <v>44259</v>
      </c>
      <c r="E19" s="23" t="s">
        <v>227</v>
      </c>
      <c r="F19" s="44" t="s">
        <v>247</v>
      </c>
      <c r="G19" s="43">
        <v>0</v>
      </c>
      <c r="H19" s="50"/>
    </row>
    <row r="20" spans="4:8" ht="17.25" hidden="1" customHeight="1">
      <c r="D20" s="45">
        <v>44259</v>
      </c>
      <c r="E20" s="23" t="s">
        <v>227</v>
      </c>
      <c r="F20" s="44" t="s">
        <v>230</v>
      </c>
      <c r="G20" s="43">
        <v>0</v>
      </c>
      <c r="H20" s="50"/>
    </row>
    <row r="21" spans="4:8" ht="17.25" hidden="1" customHeight="1">
      <c r="D21" s="45">
        <v>44259</v>
      </c>
      <c r="E21" s="23" t="s">
        <v>227</v>
      </c>
      <c r="F21" s="44" t="s">
        <v>250</v>
      </c>
      <c r="G21" s="43">
        <v>0</v>
      </c>
      <c r="H21" s="50"/>
    </row>
    <row r="22" spans="4:8" ht="17.25" hidden="1" customHeight="1">
      <c r="D22" s="45">
        <v>44259</v>
      </c>
      <c r="E22" s="23" t="s">
        <v>227</v>
      </c>
      <c r="F22" s="44" t="s">
        <v>251</v>
      </c>
      <c r="G22" s="43">
        <v>0</v>
      </c>
      <c r="H22" s="50"/>
    </row>
    <row r="23" spans="4:8" ht="17.25" hidden="1" customHeight="1">
      <c r="D23" s="45">
        <v>44259</v>
      </c>
      <c r="E23" s="23" t="s">
        <v>227</v>
      </c>
      <c r="F23" s="44" t="s">
        <v>255</v>
      </c>
      <c r="G23" s="43">
        <v>0</v>
      </c>
      <c r="H23" s="50"/>
    </row>
    <row r="24" spans="4:8" ht="17.25" hidden="1" customHeight="1">
      <c r="D24" s="45">
        <v>44259</v>
      </c>
      <c r="E24" s="23" t="s">
        <v>227</v>
      </c>
      <c r="F24" s="44" t="s">
        <v>239</v>
      </c>
      <c r="G24" s="43">
        <v>0</v>
      </c>
      <c r="H24" s="50"/>
    </row>
    <row r="25" spans="4:8" ht="17.25" hidden="1" customHeight="1">
      <c r="D25" s="45">
        <v>44259</v>
      </c>
      <c r="E25" s="23" t="s">
        <v>227</v>
      </c>
      <c r="F25" s="44" t="s">
        <v>50</v>
      </c>
      <c r="G25" s="43">
        <v>0</v>
      </c>
      <c r="H25" s="50"/>
    </row>
    <row r="26" spans="4:8" ht="17.25" hidden="1" customHeight="1">
      <c r="D26" s="45">
        <v>44259</v>
      </c>
      <c r="E26" s="23" t="s">
        <v>227</v>
      </c>
      <c r="F26" s="44" t="s">
        <v>248</v>
      </c>
      <c r="G26" s="43">
        <v>0</v>
      </c>
      <c r="H26" s="50"/>
    </row>
    <row r="27" spans="4:8" ht="17.25" hidden="1" customHeight="1">
      <c r="D27" s="45">
        <v>44259</v>
      </c>
      <c r="E27" s="23" t="s">
        <v>227</v>
      </c>
      <c r="F27" s="44" t="s">
        <v>249</v>
      </c>
      <c r="G27" s="43">
        <v>0</v>
      </c>
      <c r="H27" s="50"/>
    </row>
    <row r="28" spans="4:8" ht="17.25" hidden="1" customHeight="1">
      <c r="D28" s="45">
        <v>44259</v>
      </c>
      <c r="E28" s="23" t="s">
        <v>227</v>
      </c>
      <c r="F28" s="44" t="s">
        <v>246</v>
      </c>
      <c r="G28" s="43">
        <v>0</v>
      </c>
      <c r="H28" s="50"/>
    </row>
    <row r="29" spans="4:8" ht="17.25" hidden="1" customHeight="1">
      <c r="D29" s="45">
        <v>44259</v>
      </c>
      <c r="E29" s="23" t="s">
        <v>227</v>
      </c>
      <c r="F29" s="44" t="s">
        <v>244</v>
      </c>
      <c r="G29" s="43">
        <v>0</v>
      </c>
      <c r="H29" s="50"/>
    </row>
    <row r="30" spans="4:8" ht="17.25" hidden="1" customHeight="1">
      <c r="D30" s="45">
        <v>44259</v>
      </c>
      <c r="E30" s="23" t="s">
        <v>227</v>
      </c>
      <c r="F30" s="44" t="s">
        <v>231</v>
      </c>
      <c r="G30" s="43">
        <v>0</v>
      </c>
      <c r="H30" s="50"/>
    </row>
    <row r="31" spans="4:8" ht="17.25" hidden="1" customHeight="1">
      <c r="D31" s="45">
        <v>44259</v>
      </c>
      <c r="E31" s="23" t="s">
        <v>227</v>
      </c>
      <c r="F31" s="44" t="s">
        <v>256</v>
      </c>
      <c r="G31" s="43">
        <v>0</v>
      </c>
      <c r="H31" s="50"/>
    </row>
    <row r="32" spans="4:8" ht="17.25" hidden="1" customHeight="1">
      <c r="D32" s="45">
        <v>44259</v>
      </c>
      <c r="E32" s="23" t="s">
        <v>227</v>
      </c>
      <c r="F32" s="44" t="s">
        <v>234</v>
      </c>
      <c r="G32" s="43">
        <v>0</v>
      </c>
      <c r="H32" s="50"/>
    </row>
    <row r="33" spans="4:8" ht="17.25" hidden="1" customHeight="1">
      <c r="D33" s="45">
        <v>44259</v>
      </c>
      <c r="E33" s="23" t="s">
        <v>227</v>
      </c>
      <c r="F33" s="44" t="s">
        <v>238</v>
      </c>
      <c r="G33" s="43">
        <v>0</v>
      </c>
      <c r="H33" s="50"/>
    </row>
    <row r="34" spans="4:8" ht="17.25" hidden="1" customHeight="1">
      <c r="D34" s="45">
        <v>44259</v>
      </c>
      <c r="E34" s="23" t="s">
        <v>227</v>
      </c>
      <c r="F34" s="44" t="s">
        <v>240</v>
      </c>
      <c r="G34" s="43">
        <v>0</v>
      </c>
      <c r="H34" s="50"/>
    </row>
    <row r="35" spans="4:8" ht="17.25" hidden="1" customHeight="1">
      <c r="D35" s="45">
        <v>44259</v>
      </c>
      <c r="E35" s="23" t="s">
        <v>227</v>
      </c>
      <c r="F35" s="44" t="s">
        <v>243</v>
      </c>
      <c r="G35" s="43">
        <v>0</v>
      </c>
      <c r="H35" s="50"/>
    </row>
    <row r="36" spans="4:8" ht="17.25" hidden="1" customHeight="1">
      <c r="D36" s="45">
        <v>44259</v>
      </c>
      <c r="E36" s="23" t="s">
        <v>227</v>
      </c>
      <c r="F36" s="44" t="s">
        <v>242</v>
      </c>
      <c r="G36" s="43">
        <v>0</v>
      </c>
      <c r="H36" s="50"/>
    </row>
    <row r="37" spans="4:8" ht="17.25" hidden="1" customHeight="1">
      <c r="D37" s="45">
        <v>44259</v>
      </c>
      <c r="E37" s="23" t="s">
        <v>227</v>
      </c>
      <c r="F37" s="44" t="s">
        <v>233</v>
      </c>
      <c r="G37" s="43">
        <v>0</v>
      </c>
      <c r="H37" s="50"/>
    </row>
    <row r="38" spans="4:8" ht="17.25" hidden="1" customHeight="1">
      <c r="D38" s="45">
        <v>44259</v>
      </c>
      <c r="E38" s="23" t="s">
        <v>227</v>
      </c>
      <c r="F38" s="44" t="s">
        <v>236</v>
      </c>
      <c r="G38" s="43">
        <v>0</v>
      </c>
      <c r="H38" s="50"/>
    </row>
    <row r="39" spans="4:8" ht="17.25" hidden="1" customHeight="1">
      <c r="D39" s="45">
        <v>44259</v>
      </c>
      <c r="E39" s="23" t="s">
        <v>227</v>
      </c>
      <c r="F39" s="44" t="s">
        <v>241</v>
      </c>
      <c r="G39" s="43">
        <v>0</v>
      </c>
      <c r="H39" s="50"/>
    </row>
    <row r="40" spans="4:8" ht="17.25" hidden="1" customHeight="1">
      <c r="D40" s="45">
        <v>44259</v>
      </c>
      <c r="E40" s="23" t="s">
        <v>227</v>
      </c>
      <c r="F40" s="44" t="s">
        <v>41</v>
      </c>
      <c r="G40" s="43">
        <v>0</v>
      </c>
      <c r="H40" s="50"/>
    </row>
    <row r="41" spans="4:8" ht="17.25" hidden="1" customHeight="1">
      <c r="D41" s="45">
        <v>44259</v>
      </c>
      <c r="E41" s="23" t="s">
        <v>227</v>
      </c>
      <c r="F41" s="44" t="s">
        <v>42</v>
      </c>
      <c r="G41" s="43">
        <v>0</v>
      </c>
      <c r="H41" s="50"/>
    </row>
    <row r="42" spans="4:8" ht="17.25" customHeight="1">
      <c r="D42" s="45">
        <v>44259</v>
      </c>
      <c r="E42" s="23" t="s">
        <v>227</v>
      </c>
      <c r="F42" s="44" t="s">
        <v>230</v>
      </c>
      <c r="G42" s="43">
        <v>76</v>
      </c>
      <c r="H42" s="50"/>
    </row>
    <row r="43" spans="4:8" ht="17.25" customHeight="1">
      <c r="D43" s="45">
        <v>44259</v>
      </c>
      <c r="E43" s="23" t="s">
        <v>227</v>
      </c>
      <c r="F43" s="44" t="s">
        <v>19</v>
      </c>
      <c r="G43" s="43">
        <v>36</v>
      </c>
      <c r="H43" s="50"/>
    </row>
    <row r="44" spans="4:8" ht="17.25" customHeight="1">
      <c r="D44" s="45">
        <v>44259</v>
      </c>
      <c r="E44" s="23" t="s">
        <v>227</v>
      </c>
      <c r="F44" s="44" t="s">
        <v>237</v>
      </c>
      <c r="G44" s="43">
        <v>36</v>
      </c>
      <c r="H44" s="50"/>
    </row>
    <row r="45" spans="4:8" ht="17.25" customHeight="1">
      <c r="D45" s="45">
        <v>44259</v>
      </c>
      <c r="E45" s="23" t="s">
        <v>227</v>
      </c>
      <c r="F45" s="44" t="s">
        <v>16</v>
      </c>
      <c r="G45" s="43">
        <v>36</v>
      </c>
      <c r="H45" s="50"/>
    </row>
    <row r="46" spans="4:8" ht="17.25" customHeight="1">
      <c r="D46" s="45">
        <v>44259</v>
      </c>
      <c r="E46" s="23" t="s">
        <v>227</v>
      </c>
      <c r="F46" s="44" t="s">
        <v>232</v>
      </c>
      <c r="G46" s="43">
        <v>36</v>
      </c>
      <c r="H46" s="50"/>
    </row>
    <row r="47" spans="4:8" ht="17.25" customHeight="1">
      <c r="D47" s="45">
        <v>44259</v>
      </c>
      <c r="E47" s="23" t="s">
        <v>227</v>
      </c>
      <c r="F47" s="44" t="s">
        <v>244</v>
      </c>
      <c r="G47" s="43">
        <v>36</v>
      </c>
      <c r="H47" s="50"/>
    </row>
    <row r="48" spans="4:8" ht="17.25" customHeight="1">
      <c r="D48" s="45">
        <v>44259</v>
      </c>
      <c r="E48" s="23" t="s">
        <v>227</v>
      </c>
      <c r="F48" s="44" t="s">
        <v>43</v>
      </c>
      <c r="G48" s="43">
        <v>20</v>
      </c>
      <c r="H48" s="50"/>
    </row>
    <row r="49" spans="4:8" ht="17.25" customHeight="1">
      <c r="D49" s="45">
        <v>44259</v>
      </c>
      <c r="E49" s="23" t="s">
        <v>224</v>
      </c>
      <c r="F49" s="44">
        <v>75514</v>
      </c>
      <c r="G49" s="43">
        <v>200</v>
      </c>
      <c r="H49" s="50"/>
    </row>
    <row r="50" spans="4:8" ht="17.25" customHeight="1">
      <c r="D50" s="45">
        <v>44259</v>
      </c>
      <c r="E50" s="23" t="s">
        <v>224</v>
      </c>
      <c r="F50" s="44">
        <v>71355</v>
      </c>
      <c r="G50" s="43">
        <v>200</v>
      </c>
      <c r="H50" s="50"/>
    </row>
    <row r="51" spans="4:8" ht="17.25" customHeight="1">
      <c r="D51" s="45">
        <v>44259</v>
      </c>
      <c r="E51" s="23" t="s">
        <v>224</v>
      </c>
      <c r="F51" s="44">
        <v>82113</v>
      </c>
      <c r="G51" s="43">
        <v>200</v>
      </c>
      <c r="H51" s="50"/>
    </row>
    <row r="52" spans="4:8" ht="17.25" customHeight="1">
      <c r="D52" s="45">
        <v>44259</v>
      </c>
      <c r="E52" s="23" t="s">
        <v>224</v>
      </c>
      <c r="F52" s="44">
        <v>73003</v>
      </c>
      <c r="G52" s="43">
        <v>200</v>
      </c>
      <c r="H52" s="50"/>
    </row>
    <row r="53" spans="4:8" ht="17.25" customHeight="1">
      <c r="D53" s="45">
        <v>44259</v>
      </c>
      <c r="E53" s="23" t="s">
        <v>224</v>
      </c>
      <c r="F53" s="44">
        <v>77307</v>
      </c>
      <c r="G53" s="43">
        <v>120</v>
      </c>
      <c r="H53" s="50"/>
    </row>
    <row r="54" spans="4:8" ht="17.25" customHeight="1">
      <c r="D54" s="45">
        <v>44259</v>
      </c>
      <c r="E54" s="23" t="s">
        <v>224</v>
      </c>
      <c r="F54" s="44">
        <v>76344</v>
      </c>
      <c r="G54" s="43">
        <v>120</v>
      </c>
      <c r="H54" s="50"/>
    </row>
    <row r="55" spans="4:8" ht="17.25" customHeight="1">
      <c r="D55" s="45">
        <v>44259</v>
      </c>
      <c r="E55" s="23" t="s">
        <v>224</v>
      </c>
      <c r="F55" s="44">
        <v>76609</v>
      </c>
      <c r="G55" s="43">
        <v>100</v>
      </c>
      <c r="H55" s="50"/>
    </row>
    <row r="56" spans="4:8" ht="17.25" customHeight="1">
      <c r="D56" s="45">
        <v>44259</v>
      </c>
      <c r="E56" s="23" t="s">
        <v>224</v>
      </c>
      <c r="F56" s="44">
        <v>76353</v>
      </c>
      <c r="G56" s="43">
        <v>100</v>
      </c>
      <c r="H56" s="50"/>
    </row>
    <row r="57" spans="4:8" ht="17.25" customHeight="1">
      <c r="D57" s="45">
        <v>44259</v>
      </c>
      <c r="E57" s="23" t="s">
        <v>224</v>
      </c>
      <c r="F57" s="44">
        <v>76619</v>
      </c>
      <c r="G57" s="43">
        <v>96</v>
      </c>
      <c r="H57" s="50"/>
    </row>
    <row r="58" spans="4:8" ht="17.25" customHeight="1">
      <c r="D58" s="45">
        <v>44259</v>
      </c>
      <c r="E58" s="23" t="s">
        <v>224</v>
      </c>
      <c r="F58" s="44">
        <v>76608</v>
      </c>
      <c r="G58" s="43">
        <v>96</v>
      </c>
      <c r="H58" s="50"/>
    </row>
    <row r="59" spans="4:8" ht="17.25" customHeight="1">
      <c r="D59" s="45">
        <v>44259</v>
      </c>
      <c r="E59" s="23" t="s">
        <v>224</v>
      </c>
      <c r="F59" s="44">
        <v>72986</v>
      </c>
      <c r="G59" s="43">
        <v>96</v>
      </c>
      <c r="H59" s="50"/>
    </row>
    <row r="60" spans="4:8" ht="17.25" customHeight="1">
      <c r="D60" s="45">
        <v>44259</v>
      </c>
      <c r="E60" s="23" t="s">
        <v>224</v>
      </c>
      <c r="F60" s="44">
        <v>76401</v>
      </c>
      <c r="G60" s="43">
        <v>48</v>
      </c>
      <c r="H60" s="50"/>
    </row>
    <row r="61" spans="4:8" ht="17.25" customHeight="1">
      <c r="D61" s="45">
        <v>44259</v>
      </c>
      <c r="E61" s="23" t="s">
        <v>224</v>
      </c>
      <c r="F61" s="44" t="s">
        <v>252</v>
      </c>
      <c r="G61" s="43">
        <v>48</v>
      </c>
      <c r="H61" s="50"/>
    </row>
    <row r="62" spans="4:8" ht="17.25" customHeight="1">
      <c r="D62" s="45">
        <v>44259</v>
      </c>
      <c r="E62" s="23" t="s">
        <v>224</v>
      </c>
      <c r="F62" s="44">
        <v>76131</v>
      </c>
      <c r="G62" s="43">
        <v>48</v>
      </c>
      <c r="H62" s="50"/>
    </row>
    <row r="63" spans="4:8" ht="17.25" customHeight="1">
      <c r="D63" s="45">
        <v>44259</v>
      </c>
      <c r="E63" s="23" t="s">
        <v>224</v>
      </c>
      <c r="F63" s="44">
        <v>75470</v>
      </c>
      <c r="G63" s="43">
        <v>48</v>
      </c>
      <c r="H63" s="50"/>
    </row>
    <row r="64" spans="4:8" ht="17.25" customHeight="1">
      <c r="D64" s="45">
        <v>44259</v>
      </c>
      <c r="E64" s="23" t="s">
        <v>224</v>
      </c>
      <c r="F64" s="44" t="s">
        <v>253</v>
      </c>
      <c r="G64" s="43">
        <v>48</v>
      </c>
      <c r="H64" s="50"/>
    </row>
    <row r="65" spans="4:8" ht="17.25" customHeight="1">
      <c r="D65" s="45">
        <v>44259</v>
      </c>
      <c r="E65" s="23" t="s">
        <v>224</v>
      </c>
      <c r="F65" s="44">
        <v>98211</v>
      </c>
      <c r="G65" s="43">
        <v>48</v>
      </c>
      <c r="H65" s="50"/>
    </row>
    <row r="66" spans="4:8" ht="17.25" customHeight="1">
      <c r="D66" s="45">
        <v>44259</v>
      </c>
      <c r="E66" s="23" t="s">
        <v>224</v>
      </c>
      <c r="F66" s="44">
        <v>75090</v>
      </c>
      <c r="G66" s="43">
        <v>36</v>
      </c>
      <c r="H66" s="50"/>
    </row>
    <row r="67" spans="4:8" ht="17.25" customHeight="1">
      <c r="D67" s="45">
        <v>44259</v>
      </c>
      <c r="E67" s="23" t="s">
        <v>224</v>
      </c>
      <c r="F67" s="44">
        <v>70432</v>
      </c>
      <c r="G67" s="43">
        <v>36</v>
      </c>
      <c r="H67" s="50"/>
    </row>
    <row r="68" spans="4:8" ht="17.25" customHeight="1">
      <c r="D68" s="45">
        <v>44259</v>
      </c>
      <c r="E68" s="23" t="s">
        <v>224</v>
      </c>
      <c r="F68" s="44">
        <v>75469</v>
      </c>
      <c r="G68" s="43">
        <v>30</v>
      </c>
      <c r="H68" s="50"/>
    </row>
    <row r="69" spans="4:8" ht="17.25" customHeight="1">
      <c r="D69" s="45">
        <v>44259</v>
      </c>
      <c r="E69" s="23" t="s">
        <v>224</v>
      </c>
      <c r="F69" s="44">
        <v>76587</v>
      </c>
      <c r="G69" s="43">
        <v>24</v>
      </c>
      <c r="H69" s="50"/>
    </row>
    <row r="70" spans="4:8" ht="17.25" customHeight="1">
      <c r="D70" s="45">
        <v>44259</v>
      </c>
      <c r="E70" s="23" t="s">
        <v>224</v>
      </c>
      <c r="F70" s="44" t="s">
        <v>573</v>
      </c>
      <c r="G70" s="43">
        <v>24</v>
      </c>
      <c r="H70" s="50"/>
    </row>
    <row r="71" spans="4:8" ht="17.25" customHeight="1">
      <c r="D71" s="45">
        <v>44259</v>
      </c>
      <c r="E71" s="23" t="s">
        <v>224</v>
      </c>
      <c r="F71" s="44">
        <v>76132</v>
      </c>
      <c r="G71" s="43">
        <v>24</v>
      </c>
      <c r="H71" s="50"/>
    </row>
    <row r="72" spans="4:8" ht="17.25" customHeight="1">
      <c r="D72" s="45">
        <v>44259</v>
      </c>
      <c r="E72" s="23" t="s">
        <v>224</v>
      </c>
      <c r="F72" s="44">
        <v>76349</v>
      </c>
      <c r="G72" s="43">
        <v>24</v>
      </c>
      <c r="H72" s="50"/>
    </row>
    <row r="73" spans="4:8" ht="17.25" customHeight="1">
      <c r="D73" s="45">
        <v>44259</v>
      </c>
      <c r="E73" s="23" t="s">
        <v>224</v>
      </c>
      <c r="F73" s="44">
        <v>74052</v>
      </c>
      <c r="G73" s="43">
        <v>24</v>
      </c>
      <c r="H73" s="50"/>
    </row>
    <row r="74" spans="4:8" ht="17.25" customHeight="1">
      <c r="D74" s="45">
        <v>44259</v>
      </c>
      <c r="E74" s="23" t="s">
        <v>224</v>
      </c>
      <c r="F74" s="44">
        <v>76334</v>
      </c>
      <c r="G74" s="43">
        <v>24</v>
      </c>
      <c r="H74" s="50"/>
    </row>
    <row r="75" spans="4:8" ht="17.25" customHeight="1">
      <c r="D75" s="45">
        <v>44259</v>
      </c>
      <c r="E75" s="23" t="s">
        <v>224</v>
      </c>
      <c r="F75" s="44">
        <v>73828</v>
      </c>
      <c r="G75" s="43">
        <v>24</v>
      </c>
      <c r="H75" s="50"/>
    </row>
    <row r="76" spans="4:8" ht="17.25" customHeight="1">
      <c r="D76" s="45">
        <v>44259</v>
      </c>
      <c r="E76" s="23" t="s">
        <v>224</v>
      </c>
      <c r="F76" s="44">
        <v>70434</v>
      </c>
      <c r="G76" s="43">
        <v>24</v>
      </c>
      <c r="H76" s="50"/>
    </row>
    <row r="77" spans="4:8" ht="17.25" customHeight="1">
      <c r="D77" s="45">
        <v>44259</v>
      </c>
      <c r="E77" s="23" t="s">
        <v>224</v>
      </c>
      <c r="F77" s="44">
        <v>72077</v>
      </c>
      <c r="G77" s="43">
        <v>20</v>
      </c>
      <c r="H77" s="50"/>
    </row>
    <row r="78" spans="4:8" ht="17.25" customHeight="1">
      <c r="D78" s="45">
        <v>44259</v>
      </c>
      <c r="E78" s="23" t="s">
        <v>224</v>
      </c>
      <c r="F78" s="44">
        <v>76643</v>
      </c>
      <c r="G78" s="43">
        <v>20</v>
      </c>
      <c r="H78" s="50"/>
    </row>
    <row r="79" spans="4:8" ht="17.25" customHeight="1">
      <c r="D79" s="45">
        <v>44259</v>
      </c>
      <c r="E79" s="23" t="s">
        <v>224</v>
      </c>
      <c r="F79" s="44">
        <v>74941</v>
      </c>
      <c r="G79" s="43">
        <v>12</v>
      </c>
      <c r="H79" s="50"/>
    </row>
    <row r="80" spans="4:8" ht="17.25" customHeight="1">
      <c r="D80" s="45">
        <v>44259</v>
      </c>
      <c r="E80" s="23" t="s">
        <v>224</v>
      </c>
      <c r="F80" s="44">
        <v>76361</v>
      </c>
      <c r="G80" s="43">
        <v>12</v>
      </c>
      <c r="H80" s="50"/>
    </row>
    <row r="81" spans="4:8" ht="17.25" customHeight="1">
      <c r="D81" s="45">
        <v>44259</v>
      </c>
      <c r="E81" s="23" t="s">
        <v>224</v>
      </c>
      <c r="F81" s="44">
        <v>76645</v>
      </c>
      <c r="G81" s="43">
        <v>12</v>
      </c>
      <c r="H81" s="50"/>
    </row>
    <row r="82" spans="4:8" ht="17.25" customHeight="1">
      <c r="D82" s="45">
        <v>44259</v>
      </c>
      <c r="E82" s="23" t="s">
        <v>224</v>
      </c>
      <c r="F82" s="44">
        <v>96366</v>
      </c>
      <c r="G82" s="43">
        <v>12</v>
      </c>
      <c r="H82" s="50"/>
    </row>
    <row r="83" spans="4:8" ht="17.25" customHeight="1">
      <c r="D83" s="45">
        <v>44259</v>
      </c>
      <c r="E83" s="23" t="s">
        <v>224</v>
      </c>
      <c r="F83" s="44">
        <v>72080</v>
      </c>
      <c r="G83" s="43">
        <v>12</v>
      </c>
      <c r="H83" s="50"/>
    </row>
    <row r="84" spans="4:8" ht="17.25" customHeight="1">
      <c r="D84" s="45">
        <v>44259</v>
      </c>
      <c r="E84" s="23" t="s">
        <v>224</v>
      </c>
      <c r="F84" s="44">
        <v>76367</v>
      </c>
      <c r="G84" s="43">
        <v>12</v>
      </c>
      <c r="H84" s="50"/>
    </row>
    <row r="85" spans="4:8" ht="17.25" customHeight="1">
      <c r="D85" s="45">
        <v>44259</v>
      </c>
      <c r="E85" s="23" t="s">
        <v>224</v>
      </c>
      <c r="F85" s="44">
        <v>76586</v>
      </c>
      <c r="G85" s="43">
        <v>12</v>
      </c>
      <c r="H85" s="50"/>
    </row>
    <row r="86" spans="4:8" ht="17.25" customHeight="1">
      <c r="D86" s="45">
        <v>44259</v>
      </c>
      <c r="E86" s="23" t="s">
        <v>224</v>
      </c>
      <c r="F86" s="44">
        <v>75824</v>
      </c>
      <c r="G86" s="43">
        <v>12</v>
      </c>
      <c r="H86" s="50"/>
    </row>
    <row r="87" spans="4:8" ht="17.25" customHeight="1">
      <c r="D87" s="45">
        <v>44259</v>
      </c>
      <c r="E87" s="23" t="s">
        <v>224</v>
      </c>
      <c r="F87" s="44">
        <v>76644</v>
      </c>
      <c r="G87" s="43">
        <v>12</v>
      </c>
      <c r="H87" s="50"/>
    </row>
    <row r="88" spans="4:8" ht="17.25" customHeight="1">
      <c r="D88" s="45">
        <v>44259</v>
      </c>
      <c r="E88" s="23" t="s">
        <v>224</v>
      </c>
      <c r="F88" s="44">
        <v>76366</v>
      </c>
      <c r="G88" s="43">
        <v>12</v>
      </c>
      <c r="H88" s="50"/>
    </row>
    <row r="89" spans="4:8" ht="17.25" customHeight="1">
      <c r="D89" s="45">
        <v>44259</v>
      </c>
      <c r="E89" s="23" t="s">
        <v>224</v>
      </c>
      <c r="F89" s="44">
        <v>98022</v>
      </c>
      <c r="G89" s="43">
        <v>12</v>
      </c>
      <c r="H89" s="50"/>
    </row>
    <row r="90" spans="4:8" ht="17.25" customHeight="1">
      <c r="D90" s="45">
        <v>44259</v>
      </c>
      <c r="E90" s="23" t="s">
        <v>224</v>
      </c>
      <c r="F90" s="44">
        <v>75489</v>
      </c>
      <c r="G90" s="43">
        <v>10</v>
      </c>
      <c r="H90" s="50"/>
    </row>
    <row r="91" spans="4:8" ht="17.25" customHeight="1">
      <c r="D91" s="45">
        <v>44259</v>
      </c>
      <c r="E91" s="23" t="s">
        <v>223</v>
      </c>
      <c r="F91" s="44">
        <v>250054</v>
      </c>
      <c r="G91" s="43">
        <v>500</v>
      </c>
      <c r="H91" s="50"/>
    </row>
    <row r="92" spans="4:8" ht="17.25" customHeight="1">
      <c r="D92" s="45">
        <v>44259</v>
      </c>
      <c r="E92" s="23" t="s">
        <v>223</v>
      </c>
      <c r="F92" s="44">
        <v>937334</v>
      </c>
      <c r="G92" s="43">
        <v>250</v>
      </c>
      <c r="H92" s="50"/>
    </row>
    <row r="93" spans="4:8" ht="17.25" customHeight="1">
      <c r="D93" s="45">
        <v>44259</v>
      </c>
      <c r="E93" s="23" t="s">
        <v>223</v>
      </c>
      <c r="F93" s="44" t="s">
        <v>229</v>
      </c>
      <c r="G93" s="43">
        <v>100</v>
      </c>
      <c r="H93" s="50"/>
    </row>
    <row r="94" spans="4:8" ht="17.25" customHeight="1">
      <c r="D94" s="45">
        <v>44259</v>
      </c>
      <c r="E94" s="23" t="s">
        <v>223</v>
      </c>
      <c r="F94" s="44" t="s">
        <v>52</v>
      </c>
      <c r="G94" s="43">
        <v>100</v>
      </c>
      <c r="H94" s="50"/>
    </row>
    <row r="95" spans="4:8" ht="17.25" customHeight="1">
      <c r="D95" s="45">
        <v>44259</v>
      </c>
      <c r="E95" s="23" t="s">
        <v>223</v>
      </c>
      <c r="F95" s="44" t="s">
        <v>258</v>
      </c>
      <c r="G95" s="43">
        <v>80</v>
      </c>
      <c r="H95" s="50"/>
    </row>
    <row r="96" spans="4:8" ht="17.25" customHeight="1">
      <c r="D96" s="45">
        <v>44259</v>
      </c>
      <c r="E96" s="23" t="s">
        <v>223</v>
      </c>
      <c r="F96" s="44" t="s">
        <v>235</v>
      </c>
      <c r="G96" s="43">
        <v>60</v>
      </c>
      <c r="H96" s="50"/>
    </row>
    <row r="97" spans="4:8" ht="17.25" customHeight="1">
      <c r="D97" s="45">
        <v>44259</v>
      </c>
      <c r="E97" s="23" t="s">
        <v>223</v>
      </c>
      <c r="F97" s="44">
        <v>144285</v>
      </c>
      <c r="G97" s="43">
        <v>36</v>
      </c>
      <c r="H97" s="50"/>
    </row>
    <row r="98" spans="4:8" ht="17.25" customHeight="1">
      <c r="D98" s="45">
        <v>44259</v>
      </c>
      <c r="E98" s="23" t="s">
        <v>223</v>
      </c>
      <c r="F98" s="44">
        <v>250063</v>
      </c>
      <c r="G98" s="43">
        <v>36</v>
      </c>
      <c r="H98" s="50"/>
    </row>
    <row r="99" spans="4:8" ht="17.25" customHeight="1">
      <c r="D99" s="45">
        <v>44259</v>
      </c>
      <c r="E99" s="23" t="s">
        <v>223</v>
      </c>
      <c r="F99" s="44">
        <v>937389</v>
      </c>
      <c r="G99" s="43">
        <v>30</v>
      </c>
      <c r="H99" s="50"/>
    </row>
    <row r="100" spans="4:8" ht="17.25" customHeight="1">
      <c r="D100" s="45">
        <v>44259</v>
      </c>
      <c r="E100" s="23" t="s">
        <v>223</v>
      </c>
      <c r="F100" s="44">
        <v>937380</v>
      </c>
      <c r="G100" s="43">
        <v>30</v>
      </c>
      <c r="H100" s="50"/>
    </row>
    <row r="101" spans="4:8" ht="17.25" customHeight="1">
      <c r="D101" s="45">
        <v>44259</v>
      </c>
      <c r="E101" s="23" t="s">
        <v>222</v>
      </c>
      <c r="F101" s="44" t="s">
        <v>44</v>
      </c>
      <c r="G101" s="43">
        <v>60</v>
      </c>
      <c r="H101" s="50"/>
    </row>
    <row r="102" spans="4:8" ht="17.25" customHeight="1">
      <c r="D102" s="45">
        <v>44259</v>
      </c>
      <c r="E102" s="23" t="s">
        <v>222</v>
      </c>
      <c r="F102" s="44" t="s">
        <v>38</v>
      </c>
      <c r="G102" s="43">
        <v>50</v>
      </c>
      <c r="H102" s="50"/>
    </row>
    <row r="103" spans="4:8" ht="17.25" customHeight="1">
      <c r="D103" s="45">
        <v>44259</v>
      </c>
      <c r="E103" s="23" t="s">
        <v>222</v>
      </c>
      <c r="F103" s="44" t="s">
        <v>45</v>
      </c>
      <c r="G103" s="43">
        <v>48</v>
      </c>
      <c r="H103" s="50"/>
    </row>
    <row r="104" spans="4:8" ht="17.25" customHeight="1">
      <c r="D104" s="45">
        <v>44259</v>
      </c>
      <c r="E104" s="23" t="s">
        <v>222</v>
      </c>
      <c r="F104" s="44" t="s">
        <v>34</v>
      </c>
      <c r="G104" s="43">
        <v>40</v>
      </c>
      <c r="H104" s="50"/>
    </row>
    <row r="105" spans="4:8" ht="17.25" customHeight="1">
      <c r="D105" s="45">
        <v>44259</v>
      </c>
      <c r="E105" s="23" t="s">
        <v>222</v>
      </c>
      <c r="F105" s="44" t="s">
        <v>33</v>
      </c>
      <c r="G105" s="43">
        <v>30</v>
      </c>
      <c r="H105" s="50"/>
    </row>
    <row r="106" spans="4:8" ht="17.25" customHeight="1">
      <c r="D106" s="45">
        <v>44259</v>
      </c>
      <c r="E106" s="23" t="s">
        <v>222</v>
      </c>
      <c r="F106" s="44" t="s">
        <v>49</v>
      </c>
      <c r="G106" s="43">
        <v>24</v>
      </c>
      <c r="H106" s="50"/>
    </row>
    <row r="107" spans="4:8" ht="17.25" customHeight="1">
      <c r="D107" s="45">
        <v>44259</v>
      </c>
      <c r="E107" s="23" t="s">
        <v>222</v>
      </c>
      <c r="F107" s="44" t="s">
        <v>39</v>
      </c>
      <c r="G107" s="43">
        <v>18</v>
      </c>
      <c r="H107" s="50"/>
    </row>
    <row r="108" spans="4:8" ht="17.25" customHeight="1">
      <c r="D108" s="45">
        <v>44259</v>
      </c>
      <c r="E108" s="23" t="s">
        <v>222</v>
      </c>
      <c r="F108" s="44" t="s">
        <v>259</v>
      </c>
      <c r="G108" s="43">
        <v>12</v>
      </c>
      <c r="H108" s="50"/>
    </row>
    <row r="109" spans="4:8" ht="17.25" customHeight="1">
      <c r="D109" s="45">
        <v>44259</v>
      </c>
      <c r="E109" s="23" t="s">
        <v>222</v>
      </c>
      <c r="F109" s="44" t="s">
        <v>46</v>
      </c>
      <c r="G109" s="43">
        <v>12</v>
      </c>
      <c r="H109" s="50"/>
    </row>
    <row r="110" spans="4:8" ht="17.25" customHeight="1">
      <c r="D110" s="45">
        <v>44259</v>
      </c>
      <c r="E110" s="23" t="s">
        <v>222</v>
      </c>
      <c r="F110" s="44" t="s">
        <v>48</v>
      </c>
      <c r="G110" s="43">
        <v>12</v>
      </c>
      <c r="H110" s="50"/>
    </row>
    <row r="111" spans="4:8" ht="17.25" customHeight="1">
      <c r="D111" s="45">
        <v>44259</v>
      </c>
      <c r="E111" s="23" t="s">
        <v>225</v>
      </c>
      <c r="F111" s="44" t="s">
        <v>572</v>
      </c>
      <c r="G111" s="43">
        <v>72</v>
      </c>
      <c r="H111" s="50"/>
    </row>
    <row r="112" spans="4:8" ht="17.25" customHeight="1">
      <c r="D112" s="45">
        <v>44259</v>
      </c>
      <c r="E112" s="23" t="s">
        <v>225</v>
      </c>
      <c r="F112" s="44" t="s">
        <v>245</v>
      </c>
      <c r="G112" s="43">
        <v>24</v>
      </c>
      <c r="H112" s="50"/>
    </row>
    <row r="113" spans="4:8" ht="17.25" customHeight="1">
      <c r="D113" s="45">
        <v>44259</v>
      </c>
      <c r="E113" s="23" t="s">
        <v>225</v>
      </c>
      <c r="F113" s="44" t="s">
        <v>13</v>
      </c>
      <c r="G113" s="43">
        <v>12</v>
      </c>
      <c r="H113" s="50"/>
    </row>
    <row r="114" spans="4:8" ht="17.25" customHeight="1">
      <c r="D114" s="45">
        <v>44259</v>
      </c>
      <c r="E114" s="23" t="s">
        <v>226</v>
      </c>
      <c r="F114" s="44" t="s">
        <v>10</v>
      </c>
      <c r="G114" s="43">
        <v>144</v>
      </c>
      <c r="H114" s="50"/>
    </row>
    <row r="115" spans="4:8" ht="17.25" customHeight="1">
      <c r="D115" s="45">
        <v>44259</v>
      </c>
      <c r="E115" s="23" t="s">
        <v>226</v>
      </c>
      <c r="F115" s="44" t="s">
        <v>12</v>
      </c>
      <c r="G115" s="43">
        <v>144</v>
      </c>
      <c r="H115" s="50"/>
    </row>
    <row r="116" spans="4:8" ht="17.25" customHeight="1">
      <c r="D116" s="45">
        <v>44259</v>
      </c>
      <c r="E116" s="23" t="s">
        <v>226</v>
      </c>
      <c r="F116" s="44" t="s">
        <v>581</v>
      </c>
      <c r="G116" s="43">
        <v>48</v>
      </c>
      <c r="H116" s="50"/>
    </row>
    <row r="117" spans="4:8" ht="17.25" customHeight="1">
      <c r="D117" s="45">
        <v>44259</v>
      </c>
      <c r="E117" s="23" t="s">
        <v>226</v>
      </c>
      <c r="F117" s="44" t="s">
        <v>31</v>
      </c>
      <c r="G117" s="43">
        <v>48</v>
      </c>
      <c r="H117" s="50"/>
    </row>
    <row r="118" spans="4:8" ht="17.25" customHeight="1">
      <c r="D118" s="45">
        <v>44259</v>
      </c>
      <c r="E118" s="23" t="s">
        <v>226</v>
      </c>
      <c r="F118" s="44" t="s">
        <v>55</v>
      </c>
      <c r="G118" s="43">
        <v>48</v>
      </c>
      <c r="H118" s="50"/>
    </row>
    <row r="119" spans="4:8" ht="17.25" customHeight="1">
      <c r="D119" s="45">
        <v>44259</v>
      </c>
      <c r="E119" s="23" t="s">
        <v>226</v>
      </c>
      <c r="F119" s="44" t="s">
        <v>17</v>
      </c>
      <c r="G119" s="43">
        <v>24</v>
      </c>
      <c r="H119" s="50"/>
    </row>
    <row r="120" spans="4:8" ht="17.25" customHeight="1">
      <c r="D120" s="45">
        <v>44259</v>
      </c>
      <c r="E120" s="23" t="s">
        <v>226</v>
      </c>
      <c r="F120" s="44" t="s">
        <v>579</v>
      </c>
      <c r="G120" s="43">
        <v>24</v>
      </c>
      <c r="H120" s="50"/>
    </row>
    <row r="121" spans="4:8" ht="17.25" customHeight="1">
      <c r="D121" s="45">
        <v>44259</v>
      </c>
      <c r="E121" s="23" t="s">
        <v>226</v>
      </c>
      <c r="F121" s="44" t="s">
        <v>53</v>
      </c>
      <c r="G121" s="43">
        <v>24</v>
      </c>
      <c r="H121" s="50"/>
    </row>
    <row r="122" spans="4:8" ht="17.25" customHeight="1">
      <c r="D122" s="45">
        <v>44259</v>
      </c>
      <c r="E122" s="23" t="s">
        <v>226</v>
      </c>
      <c r="F122" s="44" t="s">
        <v>582</v>
      </c>
      <c r="G122" s="43">
        <v>18</v>
      </c>
      <c r="H122" s="50"/>
    </row>
    <row r="123" spans="4:8" ht="17.25" customHeight="1">
      <c r="D123" s="45">
        <v>44259</v>
      </c>
      <c r="E123" s="23" t="s">
        <v>226</v>
      </c>
      <c r="F123" s="44" t="s">
        <v>28</v>
      </c>
      <c r="G123" s="43">
        <v>18</v>
      </c>
      <c r="H123" s="50"/>
    </row>
    <row r="124" spans="4:8" ht="17.25" customHeight="1">
      <c r="D124" s="45">
        <v>44259</v>
      </c>
      <c r="E124" s="23" t="s">
        <v>226</v>
      </c>
      <c r="F124" s="44" t="s">
        <v>11</v>
      </c>
      <c r="G124" s="43">
        <v>18</v>
      </c>
      <c r="H124" s="50"/>
    </row>
    <row r="125" spans="4:8" ht="17.25" customHeight="1">
      <c r="D125" s="45">
        <v>44259</v>
      </c>
      <c r="E125" s="23" t="s">
        <v>226</v>
      </c>
      <c r="F125" s="44" t="s">
        <v>25</v>
      </c>
      <c r="G125" s="43">
        <v>18</v>
      </c>
      <c r="H125" s="50"/>
    </row>
    <row r="126" spans="4:8" ht="17.25" customHeight="1">
      <c r="D126" s="45">
        <v>44259</v>
      </c>
      <c r="E126" s="23" t="s">
        <v>226</v>
      </c>
      <c r="F126" s="44" t="s">
        <v>18</v>
      </c>
      <c r="G126" s="43">
        <v>12</v>
      </c>
      <c r="H126" s="50"/>
    </row>
    <row r="127" spans="4:8" ht="17.25" customHeight="1">
      <c r="D127" s="45">
        <v>44259</v>
      </c>
      <c r="E127" s="23" t="s">
        <v>226</v>
      </c>
      <c r="F127" s="44" t="s">
        <v>24</v>
      </c>
      <c r="G127" s="43">
        <v>12</v>
      </c>
      <c r="H127" s="50"/>
    </row>
    <row r="128" spans="4:8" ht="17.25" customHeight="1">
      <c r="D128" s="45">
        <v>44259</v>
      </c>
      <c r="E128" s="23" t="s">
        <v>226</v>
      </c>
      <c r="F128" s="44" t="s">
        <v>583</v>
      </c>
      <c r="G128" s="43">
        <v>12</v>
      </c>
      <c r="H128" s="50"/>
    </row>
    <row r="129" spans="4:8" ht="17.25" customHeight="1">
      <c r="D129" s="45">
        <v>44259</v>
      </c>
      <c r="E129" s="23" t="s">
        <v>226</v>
      </c>
      <c r="F129" s="44" t="s">
        <v>23</v>
      </c>
      <c r="G129" s="43">
        <v>12</v>
      </c>
      <c r="H129" s="50"/>
    </row>
    <row r="130" spans="4:8" ht="17.25" customHeight="1">
      <c r="D130" s="45">
        <v>44259</v>
      </c>
      <c r="E130" s="23" t="s">
        <v>226</v>
      </c>
      <c r="F130" s="44" t="s">
        <v>20</v>
      </c>
      <c r="G130" s="43">
        <v>12</v>
      </c>
      <c r="H130" s="50"/>
    </row>
    <row r="131" spans="4:8" ht="17.25" customHeight="1">
      <c r="D131" s="45">
        <v>44259</v>
      </c>
      <c r="E131" s="23" t="s">
        <v>226</v>
      </c>
      <c r="F131" s="44" t="s">
        <v>54</v>
      </c>
      <c r="G131" s="43">
        <v>6</v>
      </c>
      <c r="H131" s="50"/>
    </row>
    <row r="132" spans="4:8" ht="17.25" customHeight="1">
      <c r="D132" s="45">
        <v>44259</v>
      </c>
      <c r="E132" s="23" t="s">
        <v>226</v>
      </c>
      <c r="F132" s="44" t="s">
        <v>580</v>
      </c>
      <c r="G132" s="43">
        <v>6</v>
      </c>
      <c r="H132" s="50"/>
    </row>
    <row r="133" spans="4:8" ht="17.25" customHeight="1">
      <c r="D133" s="45">
        <v>44259</v>
      </c>
      <c r="E133" s="23" t="s">
        <v>226</v>
      </c>
      <c r="F133" s="44" t="s">
        <v>27</v>
      </c>
      <c r="G133" s="43">
        <v>6</v>
      </c>
      <c r="H133" s="50"/>
    </row>
    <row r="134" spans="4:8" ht="17.25" customHeight="1">
      <c r="D134" s="45">
        <v>44259</v>
      </c>
      <c r="E134" s="23" t="s">
        <v>226</v>
      </c>
      <c r="F134" s="44" t="s">
        <v>22</v>
      </c>
      <c r="G134" s="43">
        <v>6</v>
      </c>
      <c r="H134" s="50"/>
    </row>
    <row r="135" spans="4:8" ht="17.25" customHeight="1">
      <c r="D135" s="45">
        <v>44259</v>
      </c>
      <c r="E135" s="23" t="s">
        <v>226</v>
      </c>
      <c r="F135" s="44" t="s">
        <v>547</v>
      </c>
      <c r="G135" s="43">
        <v>6</v>
      </c>
      <c r="H135" s="50"/>
    </row>
    <row r="136" spans="4:8" ht="17.25" customHeight="1">
      <c r="D136" s="45">
        <v>44259</v>
      </c>
      <c r="E136" s="23" t="s">
        <v>226</v>
      </c>
      <c r="F136" s="44" t="s">
        <v>21</v>
      </c>
      <c r="G136" s="43">
        <v>6</v>
      </c>
      <c r="H136" s="50"/>
    </row>
    <row r="137" spans="4:8" ht="17.25" customHeight="1">
      <c r="D137" s="45">
        <v>44259</v>
      </c>
      <c r="E137" s="23" t="s">
        <v>226</v>
      </c>
      <c r="F137" s="44" t="s">
        <v>29</v>
      </c>
      <c r="G137" s="43">
        <v>6</v>
      </c>
      <c r="H137" s="50"/>
    </row>
    <row r="138" spans="4:8" ht="17.25" customHeight="1">
      <c r="D138" s="45">
        <v>44259</v>
      </c>
      <c r="E138" s="23" t="s">
        <v>226</v>
      </c>
      <c r="F138" s="44" t="s">
        <v>58</v>
      </c>
      <c r="G138" s="43">
        <v>6</v>
      </c>
      <c r="H138" s="50"/>
    </row>
    <row r="139" spans="4:8" ht="17.25" customHeight="1">
      <c r="D139" s="45">
        <v>44259</v>
      </c>
      <c r="E139" s="23" t="s">
        <v>226</v>
      </c>
      <c r="F139" s="44" t="s">
        <v>26</v>
      </c>
      <c r="G139" s="43">
        <v>6</v>
      </c>
      <c r="H139" s="50"/>
    </row>
    <row r="140" spans="4:8" ht="17.25" customHeight="1">
      <c r="D140" s="45">
        <v>44259</v>
      </c>
      <c r="E140" s="23" t="s">
        <v>226</v>
      </c>
      <c r="F140" s="44" t="s">
        <v>546</v>
      </c>
      <c r="G140" s="43">
        <v>6</v>
      </c>
      <c r="H140" s="50"/>
    </row>
    <row r="141" spans="4:8" ht="17.25" customHeight="1">
      <c r="D141" s="45">
        <v>44259</v>
      </c>
      <c r="E141" s="23" t="s">
        <v>226</v>
      </c>
      <c r="F141" s="44" t="s">
        <v>30</v>
      </c>
      <c r="G141" s="43">
        <v>6</v>
      </c>
      <c r="H141" s="50"/>
    </row>
    <row r="142" spans="4:8" ht="17.25" customHeight="1">
      <c r="D142" s="45">
        <v>44259</v>
      </c>
      <c r="E142" s="23" t="s">
        <v>226</v>
      </c>
      <c r="F142" s="44" t="s">
        <v>56</v>
      </c>
      <c r="G142" s="43">
        <v>6</v>
      </c>
      <c r="H142" s="50"/>
    </row>
    <row r="143" spans="4:8" ht="17.25" customHeight="1">
      <c r="D143" s="45">
        <v>44259</v>
      </c>
      <c r="E143" s="23" t="s">
        <v>226</v>
      </c>
      <c r="F143" s="44" t="s">
        <v>57</v>
      </c>
      <c r="G143" s="43">
        <v>6</v>
      </c>
      <c r="H143" s="50"/>
    </row>
    <row r="144" spans="4:8" ht="17.25" customHeight="1">
      <c r="D144" s="45">
        <v>44259</v>
      </c>
      <c r="E144" s="23" t="s">
        <v>226</v>
      </c>
      <c r="F144" s="44" t="s">
        <v>548</v>
      </c>
      <c r="G144" s="43">
        <v>6</v>
      </c>
      <c r="H144" s="50"/>
    </row>
    <row r="145" spans="4:8" ht="17.25" customHeight="1">
      <c r="D145" s="45"/>
      <c r="E145" s="23"/>
      <c r="F145" s="44"/>
      <c r="G145" s="43"/>
      <c r="H145" s="50"/>
    </row>
  </sheetData>
  <conditionalFormatting sqref="E4">
    <cfRule type="notContainsBlanks" dxfId="19" priority="3">
      <formula>LEN(TRIM(E4))&gt;0</formula>
    </cfRule>
  </conditionalFormatting>
  <conditionalFormatting sqref="D8:E144 G8:H144">
    <cfRule type="expression" dxfId="18" priority="2">
      <formula>$H8&lt;&gt;""</formula>
    </cfRule>
  </conditionalFormatting>
  <dataValidations count="1">
    <dataValidation type="list" allowBlank="1" showInputMessage="1" showErrorMessage="1" sqref="H8:H144" xr:uid="{4BB49DD9-F445-4661-AD0F-2E60289F4E46}">
      <formula1>GoHelp_confirm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Button 4">
              <controlPr defaultSize="0" print="0" autoFill="0" autoPict="0" macro="[0]!ConfirmPurchaseOrders">
                <anchor moveWithCells="1" sizeWithCells="1">
                  <from>
                    <xdr:col>6</xdr:col>
                    <xdr:colOff>152400</xdr:colOff>
                    <xdr:row>2</xdr:row>
                    <xdr:rowOff>114300</xdr:rowOff>
                  </from>
                  <to>
                    <xdr:col>7</xdr:col>
                    <xdr:colOff>495300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79F7BE-FE13-4923-8F79-11C0A6C5F824}">
          <x14:formula1>
            <xm:f>_xlfn.ANCHORARRAY(Help!$BH$4)</xm:f>
          </x14:formula1>
          <xm:sqref>E4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08BB-AFA1-4E10-A1AD-CD06BEA293BF}">
  <sheetPr codeName="GO31">
    <tabColor rgb="FFC6CDD0"/>
  </sheetPr>
  <dimension ref="B1:Q13"/>
  <sheetViews>
    <sheetView showGridLines="0" showRowColHeaders="0" showZeros="0" zoomScaleNormal="100" workbookViewId="0">
      <pane xSplit="1" ySplit="12" topLeftCell="B13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defaultRowHeight="17.25" customHeight="1"/>
  <cols>
    <col min="2" max="2" width="32.5703125" customWidth="1"/>
    <col min="3" max="3" width="12.5703125" customWidth="1"/>
    <col min="4" max="4" width="14.5703125" customWidth="1"/>
    <col min="6" max="6" width="9" customWidth="1"/>
    <col min="7" max="7" width="8.5703125" customWidth="1"/>
    <col min="8" max="8" width="26.5703125" customWidth="1"/>
    <col min="9" max="9" width="7.5703125" customWidth="1"/>
    <col min="10" max="10" width="7" customWidth="1"/>
    <col min="11" max="11" width="9" style="22"/>
    <col min="12" max="13" width="9" style="21"/>
    <col min="15" max="15" width="13" style="23" customWidth="1"/>
    <col min="16" max="16" width="9" style="21"/>
    <col min="19" max="19" width="9" customWidth="1"/>
    <col min="20" max="20" width="18" customWidth="1"/>
    <col min="21" max="21" width="36" customWidth="1"/>
    <col min="22" max="23" width="16" customWidth="1"/>
    <col min="24" max="24" width="26.5703125" customWidth="1"/>
    <col min="25" max="128" width="9" customWidth="1"/>
  </cols>
  <sheetData>
    <row r="1" spans="2:17" ht="17.25" customHeight="1">
      <c r="K1"/>
      <c r="L1"/>
      <c r="M1"/>
      <c r="O1"/>
      <c r="P1"/>
    </row>
    <row r="2" spans="2:17" ht="17.25" customHeight="1">
      <c r="B2" s="20" t="s">
        <v>281</v>
      </c>
      <c r="C2" s="18"/>
      <c r="K2"/>
      <c r="L2"/>
      <c r="M2"/>
      <c r="O2"/>
      <c r="P2"/>
    </row>
    <row r="3" spans="2:17" ht="17.25" customHeight="1">
      <c r="B3" s="19" t="s">
        <v>282</v>
      </c>
      <c r="C3" s="11" t="s">
        <v>294</v>
      </c>
      <c r="K3"/>
      <c r="L3"/>
      <c r="M3"/>
      <c r="O3"/>
      <c r="P3"/>
    </row>
    <row r="4" spans="2:17" ht="17.25" customHeight="1">
      <c r="B4" s="10" t="s">
        <v>283</v>
      </c>
      <c r="C4" s="11"/>
      <c r="K4"/>
      <c r="L4"/>
      <c r="M4"/>
      <c r="O4"/>
      <c r="P4"/>
    </row>
    <row r="5" spans="2:17" ht="17.25" customHeight="1">
      <c r="B5" s="10" t="s">
        <v>284</v>
      </c>
      <c r="C5" s="11"/>
      <c r="K5"/>
      <c r="L5"/>
      <c r="M5"/>
      <c r="O5"/>
      <c r="P5"/>
    </row>
    <row r="6" spans="2:17" ht="17.25" customHeight="1">
      <c r="B6" s="5" t="s">
        <v>285</v>
      </c>
      <c r="C6" s="12">
        <f>COUNTA(_xlfn.UNIQUE(Packing[SKU]))</f>
        <v>1</v>
      </c>
      <c r="K6"/>
      <c r="L6"/>
      <c r="M6"/>
      <c r="O6"/>
      <c r="P6"/>
    </row>
    <row r="7" spans="2:17" ht="17.25" customHeight="1">
      <c r="B7" s="5" t="s">
        <v>286</v>
      </c>
      <c r="C7" s="12">
        <f>SUM(Packing[Qty])</f>
        <v>0</v>
      </c>
      <c r="K7"/>
      <c r="L7"/>
      <c r="M7"/>
      <c r="O7"/>
      <c r="P7"/>
    </row>
    <row r="8" spans="2:17" ht="17.25" customHeight="1">
      <c r="B8" s="5" t="s">
        <v>287</v>
      </c>
      <c r="C8" s="12" t="s">
        <v>288</v>
      </c>
      <c r="K8"/>
      <c r="L8"/>
      <c r="M8"/>
      <c r="O8"/>
      <c r="P8"/>
    </row>
    <row r="9" spans="2:17" ht="17.25" customHeight="1">
      <c r="K9"/>
      <c r="L9"/>
      <c r="M9"/>
      <c r="O9"/>
      <c r="P9"/>
    </row>
    <row r="10" spans="2:17" ht="17.25" customHeight="1">
      <c r="K10"/>
      <c r="L10"/>
      <c r="M10"/>
      <c r="O10"/>
      <c r="P10"/>
    </row>
    <row r="11" spans="2:17" ht="3" customHeight="1">
      <c r="K11"/>
      <c r="L11"/>
      <c r="M11"/>
      <c r="O11"/>
      <c r="P11"/>
    </row>
    <row r="12" spans="2:17" ht="30" customHeight="1" thickBot="1">
      <c r="B12" s="34" t="s">
        <v>4</v>
      </c>
      <c r="C12" s="34" t="s">
        <v>1</v>
      </c>
      <c r="D12" s="34" t="s">
        <v>3</v>
      </c>
      <c r="E12" s="34" t="s">
        <v>289</v>
      </c>
      <c r="F12" s="34" t="s">
        <v>497</v>
      </c>
      <c r="G12" s="34" t="s">
        <v>290</v>
      </c>
      <c r="H12" s="34" t="s">
        <v>291</v>
      </c>
      <c r="K12" s="26" t="s">
        <v>292</v>
      </c>
      <c r="L12" s="26" t="s">
        <v>293</v>
      </c>
      <c r="M12" s="26" t="s">
        <v>289</v>
      </c>
      <c r="N12" s="25"/>
      <c r="O12" s="26" t="s">
        <v>1</v>
      </c>
      <c r="P12" s="26" t="s">
        <v>289</v>
      </c>
      <c r="Q12" s="24"/>
    </row>
    <row r="13" spans="2:17" ht="17.25" customHeight="1">
      <c r="B13" s="17" t="str">
        <f>IF(Packing[[#This Row],[FNSKU]]="","",_xlfn.XLOOKUP(Packing[[#This Row],[FNSKU]],#REF!,#REF!))</f>
        <v/>
      </c>
      <c r="C13" s="16" t="str">
        <f>IF(Packing[[#This Row],[FNSKU]]="","",_xlfn.XLOOKUP(Packing[[#This Row],[FNSKU]],#REF!,#REF!))</f>
        <v/>
      </c>
      <c r="D13" s="113" t="str">
        <f>_xlfn.SINGLE(IF(Packing[[#This Row],[   Search]]="","",_xlfn.XLOOKUP("*"&amp;Packing[[#This Row],[   Search]],#REF!,#REF!,_xlfn.XLOOKUP("*"&amp;Packing[[#This Row],[   Search]]&amp;"*","x"&amp;#REF!,#REF!,,2),2)))</f>
        <v/>
      </c>
      <c r="E13" s="14" t="str">
        <f>IF(Packing[[#This Row],[FNSKU]]="","",1)</f>
        <v/>
      </c>
      <c r="F13" s="13"/>
      <c r="G13" s="114">
        <f ca="1">IF(OR(COUNTIF(INDEX(Packing[End Box],1):Packing[[#This Row],[End Box]],"x")=0,ROW(Packing[[#This Row],[End Box]])-ROW(Packing[[#Headers],[End Box]])=1),1,COUNTIF(INDEX(Packing[End Box],1):OFFSET(Packing[[#This Row],[End Box]],-1,0),"x")+1)</f>
        <v>1</v>
      </c>
      <c r="H13" s="15"/>
      <c r="K13" s="22" t="str" cm="1">
        <f t="array" ref="K13">IF(Packing[[#This Row],[FNSKU]]="","nothing yet",_xlfn.UNIQUE(_xlfn._xlws.FILTER(Packing[BOX],Packing[BOX]&lt;&gt;0)))</f>
        <v>nothing yet</v>
      </c>
      <c r="L13" s="21" cm="1">
        <f t="array" aca="1" ref="L13" ca="1">IFERROR(COUNTIFS(Packing[FNSKU],"*",Packing[BOX],_xlfn.ANCHORARRAY(K13)),"")</f>
        <v>0</v>
      </c>
      <c r="M13" s="21" cm="1">
        <f t="array" aca="1" ref="M13" ca="1">IFERROR(SUMIFS(Packing[Qty],Packing[BOX],_xlfn.ANCHORARRAY(K13)),"")</f>
        <v>0</v>
      </c>
      <c r="O13" s="33" t="str" cm="1">
        <f t="array" ref="O13">IFERROR(_xlfn._xlws.SORT(_xlfn.UNIQUE(_xlfn._xlws.FILTER(Packing[SKU],Packing[SKU]&lt;&gt;""))),"")</f>
        <v/>
      </c>
      <c r="P13" s="21" cm="1">
        <f t="array" ref="P13">IFERROR(SUMIFS(Packing[Qty],Packing[SKU],_xlfn.ANCHORARRAY(O13)),"")</f>
        <v>0</v>
      </c>
    </row>
  </sheetData>
  <conditionalFormatting sqref="C2:C5">
    <cfRule type="containsBlanks" dxfId="10" priority="4">
      <formula>LEN(TRIM(C2))=0</formula>
    </cfRule>
  </conditionalFormatting>
  <conditionalFormatting sqref="K13:M111 O13:P111">
    <cfRule type="notContainsBlanks" dxfId="9" priority="1">
      <formula>LEN(TRIM(K13))&gt;0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ExportPackList">
                <anchor moveWithCells="1" sizeWithCells="1">
                  <from>
                    <xdr:col>7</xdr:col>
                    <xdr:colOff>114300</xdr:colOff>
                    <xdr:row>1</xdr:row>
                    <xdr:rowOff>114300</xdr:rowOff>
                  </from>
                  <to>
                    <xdr:col>7</xdr:col>
                    <xdr:colOff>1752600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Button 4">
              <controlPr defaultSize="0" print="0" autoFill="0" autoPict="0" macro="[0]!ShippingPlan_Packing">
                <anchor moveWithCells="1" sizeWithCells="1">
                  <from>
                    <xdr:col>7</xdr:col>
                    <xdr:colOff>876300</xdr:colOff>
                    <xdr:row>7</xdr:row>
                    <xdr:rowOff>152400</xdr:rowOff>
                  </from>
                  <to>
                    <xdr:col>7</xdr:col>
                    <xdr:colOff>1905000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Button 6">
              <controlPr defaultSize="0" print="0" autoFill="0" autoPict="0" macro="[0]!SavePacking">
                <anchor moveWithCells="1" sizeWithCells="1">
                  <from>
                    <xdr:col>4</xdr:col>
                    <xdr:colOff>609600</xdr:colOff>
                    <xdr:row>1</xdr:row>
                    <xdr:rowOff>190500</xdr:rowOff>
                  </from>
                  <to>
                    <xdr:col>6</xdr:col>
                    <xdr:colOff>228600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Button 7">
              <controlPr defaultSize="0" print="0" autoFill="0" autoPict="0" macro="[0]!EndBox">
                <anchor moveWithCells="1" sizeWithCells="1">
                  <from>
                    <xdr:col>4</xdr:col>
                    <xdr:colOff>628650</xdr:colOff>
                    <xdr:row>5</xdr:row>
                    <xdr:rowOff>76200</xdr:rowOff>
                  </from>
                  <to>
                    <xdr:col>6</xdr:col>
                    <xdr:colOff>228600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91F-E6F7-4493-B672-C05DEA901CE2}">
  <sheetPr codeName="GO32">
    <tabColor rgb="FFBCC5DC"/>
  </sheetPr>
  <dimension ref="A1:C1"/>
  <sheetViews>
    <sheetView showGridLines="0" showRowColHeaders="0" workbookViewId="0">
      <selection activeCell="E37" sqref="E37"/>
    </sheetView>
  </sheetViews>
  <sheetFormatPr defaultRowHeight="15"/>
  <sheetData>
    <row r="1" spans="1:3">
      <c r="A1" t="str" cm="1">
        <f t="array" ref="A1">_xlfn._xlws.SORT(TEXT(_xlfn.UNIQUE(Packing[SKU]),0))</f>
        <v/>
      </c>
      <c r="C1" t="str" cm="1">
        <f t="array" aca="1" ref="C1" ca="1">_xlfn.LET(_xlpm.data,SUMIFS(Packing[Qty],Packing[SKU],_xlfn._xlws.SORT(TEXT(_xlfn.UNIQUE(Packing[SKU]),0)),Packing[BOX],_xlfn.SEQUENCE(,LARGE(Packing[BOX],1))),IF(_xlpm.data=0,"",_xlpm.data))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BC9FA6-F2F1-451F-B37B-0FEE807C7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23</vt:i4>
      </vt:variant>
    </vt:vector>
  </HeadingPairs>
  <TitlesOfParts>
    <vt:vector size="32" baseType="lpstr">
      <vt:lpstr>Dashboard</vt:lpstr>
      <vt:lpstr>Help</vt:lpstr>
      <vt:lpstr>Verify Pricing</vt:lpstr>
      <vt:lpstr>Apex</vt:lpstr>
      <vt:lpstr>Log</vt:lpstr>
      <vt:lpstr>Packaging</vt:lpstr>
      <vt:lpstr>Purchase Orders</vt:lpstr>
      <vt:lpstr>Packing</vt:lpstr>
      <vt:lpstr>Shipping</vt:lpstr>
      <vt:lpstr>GO03_randSKU</vt:lpstr>
      <vt:lpstr>GO22_search</vt:lpstr>
      <vt:lpstr>GO31_name</vt:lpstr>
      <vt:lpstr>GO31_packlistbody</vt:lpstr>
      <vt:lpstr>GO31_packlistheader</vt:lpstr>
      <vt:lpstr>GO31_ShippingPlan</vt:lpstr>
      <vt:lpstr>GOHelp_AmazonSalesFrom</vt:lpstr>
      <vt:lpstr>GOHelp_AmazonSalesTo</vt:lpstr>
      <vt:lpstr>GoHelp_confirm</vt:lpstr>
      <vt:lpstr>GOHelp_EbaySalesFrom</vt:lpstr>
      <vt:lpstr>GOHelp_EbaySalesTo</vt:lpstr>
      <vt:lpstr>GOHelp_EUPriceExport</vt:lpstr>
      <vt:lpstr>GOHelp_SendTo</vt:lpstr>
      <vt:lpstr>GoHelp_SendTo_Qty</vt:lpstr>
      <vt:lpstr>GoHelp_SendTo2</vt:lpstr>
      <vt:lpstr>GoHelp_SendTo3</vt:lpstr>
      <vt:lpstr>GOHelp_ShippingPlanBody</vt:lpstr>
      <vt:lpstr>GOHelp_ShippingSummarySort</vt:lpstr>
      <vt:lpstr>GOHelp_UKPriceExport</vt:lpstr>
      <vt:lpstr>Help_AmazonSales</vt:lpstr>
      <vt:lpstr>Help_eBaySales</vt:lpstr>
      <vt:lpstr>Help_EtsySales</vt:lpstr>
      <vt:lpstr>Help_FBAInventory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Ionut Cojocaru</dc:creator>
  <cp:lastModifiedBy>Hayley</cp:lastModifiedBy>
  <cp:lastPrinted>2021-04-21T09:25:13Z</cp:lastPrinted>
  <dcterms:created xsi:type="dcterms:W3CDTF">2020-06-01T09:12:53Z</dcterms:created>
  <dcterms:modified xsi:type="dcterms:W3CDTF">2022-04-22T12:00:01Z</dcterms:modified>
</cp:coreProperties>
</file>